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BZ\EBZ 2016\_in der Mache - aktuell\"/>
    </mc:Choice>
  </mc:AlternateContent>
  <bookViews>
    <workbookView xWindow="0" yWindow="0" windowWidth="20490" windowHeight="83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H38" i="1" l="1"/>
  <c r="H87" i="1"/>
  <c r="F87" i="1"/>
  <c r="D87" i="1"/>
  <c r="B87" i="1"/>
  <c r="B58" i="1" l="1"/>
  <c r="B59" i="1" s="1"/>
  <c r="B57" i="1"/>
  <c r="H34" i="1"/>
  <c r="H39" i="1"/>
  <c r="B34" i="1"/>
  <c r="C21" i="1"/>
  <c r="B21" i="1" s="1"/>
  <c r="B9" i="1"/>
  <c r="B35" i="1" l="1"/>
  <c r="B10" i="1"/>
  <c r="B80" i="1"/>
  <c r="B79" i="1"/>
  <c r="B78" i="1"/>
  <c r="B46" i="1"/>
  <c r="H46" i="1" s="1"/>
  <c r="B37" i="1"/>
  <c r="H40" i="1"/>
  <c r="H35" i="1"/>
  <c r="B23" i="1"/>
  <c r="B81" i="1" l="1"/>
  <c r="H77" i="1"/>
  <c r="H79" i="1" s="1"/>
  <c r="H76" i="1"/>
  <c r="H78" i="1" s="1"/>
  <c r="B43" i="1"/>
  <c r="B44" i="1" s="1"/>
  <c r="B49" i="1" s="1"/>
  <c r="H43" i="1"/>
  <c r="H44" i="1" s="1"/>
  <c r="H49" i="1" s="1"/>
  <c r="H81" i="1" l="1"/>
  <c r="B61" i="1"/>
  <c r="B62" i="1" s="1"/>
  <c r="B64" i="1" s="1"/>
  <c r="B66" i="1" s="1"/>
  <c r="B100" i="1" l="1"/>
  <c r="B101" i="1" s="1"/>
  <c r="B90" i="1"/>
  <c r="B91" i="1" s="1"/>
  <c r="B95" i="1"/>
  <c r="B96" i="1" s="1"/>
</calcChain>
</file>

<file path=xl/sharedStrings.xml><?xml version="1.0" encoding="utf-8"?>
<sst xmlns="http://schemas.openxmlformats.org/spreadsheetml/2006/main" count="125" uniqueCount="105">
  <si>
    <t>Dauer der Reise in Tagen</t>
  </si>
  <si>
    <t>Anzahl der nötigen Übernachtungen</t>
  </si>
  <si>
    <t>Rück-Ankunftstag</t>
  </si>
  <si>
    <t>An- und Abreise mit gemieteten Kleinbussen (8 Sitzer) ab/bis Deutschland</t>
  </si>
  <si>
    <t>Anzahl der notwendigen Kleinbusse</t>
  </si>
  <si>
    <t>Mietkosten pro  Kleinbus pro Tag</t>
  </si>
  <si>
    <t>Gesamt Mietkosten Kleinbusse</t>
  </si>
  <si>
    <t>Nächte</t>
  </si>
  <si>
    <t>Reise-Tage</t>
  </si>
  <si>
    <t>Verbrauch pro Kleinbus in l/100km</t>
  </si>
  <si>
    <t>Liter</t>
  </si>
  <si>
    <t>Kosten pro Liter Treibstoff</t>
  </si>
  <si>
    <t>Kosten Landbridge - Schnell</t>
  </si>
  <si>
    <t>Entfernung Heimatort-Calais</t>
  </si>
  <si>
    <t>Entfernung Dover-Holyhead</t>
  </si>
  <si>
    <t>km</t>
  </si>
  <si>
    <t>Gesamt zu fahrende Kilometer</t>
  </si>
  <si>
    <t>finanzieller Aufwand Treibstoff</t>
  </si>
  <si>
    <t>Fährkosten Landbridge pro Auto</t>
  </si>
  <si>
    <t>Jeweils mit 8 Leuten besetzt</t>
  </si>
  <si>
    <t>Fährkosten Landbridge gesamt</t>
  </si>
  <si>
    <r>
      <t>Gerechnet für die Strecke Ihr Heimatort -Calais -</t>
    </r>
    <r>
      <rPr>
        <b/>
        <i/>
        <sz val="11"/>
        <color theme="1"/>
        <rFont val="Calibri"/>
        <family val="2"/>
        <scheme val="minor"/>
      </rPr>
      <t>(Fähre)</t>
    </r>
    <r>
      <rPr>
        <b/>
        <sz val="11"/>
        <color theme="1"/>
        <rFont val="Calibri"/>
        <family val="2"/>
        <scheme val="minor"/>
      </rPr>
      <t xml:space="preserve"> -Dover -Holyhead -</t>
    </r>
    <r>
      <rPr>
        <b/>
        <i/>
        <sz val="11"/>
        <color theme="1"/>
        <rFont val="Calibri"/>
        <family val="2"/>
        <scheme val="minor"/>
      </rPr>
      <t>(Fähre)</t>
    </r>
    <r>
      <rPr>
        <b/>
        <sz val="11"/>
        <color theme="1"/>
        <rFont val="Calibri"/>
        <family val="2"/>
        <scheme val="minor"/>
      </rPr>
      <t xml:space="preserve"> -Dublin und retour</t>
    </r>
  </si>
  <si>
    <t>Kosten Landbridge - Overnight</t>
  </si>
  <si>
    <t>Entfernung Hull-Holyhead</t>
  </si>
  <si>
    <t>Bedarf an Kabinen</t>
  </si>
  <si>
    <t>Kosten Kabinen gesamt</t>
  </si>
  <si>
    <t>Kosten Landbridge Overnight gesamt</t>
  </si>
  <si>
    <t>Umgelegt pro Person</t>
  </si>
  <si>
    <t>ca. in Irland zurückzulegende Strecke</t>
  </si>
  <si>
    <t>km - großzügig gerechnet</t>
  </si>
  <si>
    <t>finanzieller Aufwand Treibstoff
für alle Strecken in Irland</t>
  </si>
  <si>
    <t>Gesamtkosten für An- und Abreise
und Transport in Irland pro Person</t>
  </si>
  <si>
    <t>(für die Berechnung der Spritkosten in IRL werden automatisch 30ct aufaddiert)</t>
  </si>
  <si>
    <t>Kosten An- und Abreise Flug mit Transportkosten IRL</t>
  </si>
  <si>
    <t>Anzahl der in IRL zu buchenden Nächte</t>
  </si>
  <si>
    <t>Gesamtkosten Flüge</t>
  </si>
  <si>
    <t>Flugpreis pro Person Hin und Rück inkl. Gepäck</t>
  </si>
  <si>
    <t>Tabelle Buspreise IRL (inkl. Diesel und Fahrer)</t>
  </si>
  <si>
    <t>16 Sitzer</t>
  </si>
  <si>
    <t>27 Sitzer</t>
  </si>
  <si>
    <t>(Ca.-Preise gelten Pro Tag, max. 8 h Fahrzeit)</t>
  </si>
  <si>
    <t>52 Sitzer</t>
  </si>
  <si>
    <t>benötigte Busgröße</t>
  </si>
  <si>
    <r>
      <rPr>
        <b/>
        <i/>
        <sz val="12"/>
        <color theme="1"/>
        <rFont val="Calibri"/>
        <family val="2"/>
        <scheme val="minor"/>
      </rPr>
      <t>Gesamtkosten</t>
    </r>
    <r>
      <rPr>
        <b/>
        <i/>
        <sz val="11"/>
        <color theme="1"/>
        <rFont val="Calibri"/>
        <family val="2"/>
        <scheme val="minor"/>
      </rPr>
      <t xml:space="preserve"> 
An- und Abreise Landbridge schnell</t>
    </r>
  </si>
  <si>
    <r>
      <rPr>
        <b/>
        <i/>
        <sz val="12"/>
        <color theme="1"/>
        <rFont val="Calibri"/>
        <family val="2"/>
        <scheme val="minor"/>
      </rPr>
      <t>Gesamtkosten</t>
    </r>
    <r>
      <rPr>
        <b/>
        <i/>
        <sz val="11"/>
        <color theme="1"/>
        <rFont val="Calibri"/>
        <family val="2"/>
        <scheme val="minor"/>
      </rPr>
      <t xml:space="preserve"> 
An- und Abreise Landbridge Overnight</t>
    </r>
  </si>
  <si>
    <t>Tagessatz Bus</t>
  </si>
  <si>
    <t>Zusatzkosten Fahrer (ÜN im EZ + Spesen)</t>
  </si>
  <si>
    <t>Benötigte Bustage (= Reisedauer, ggf. variieren)</t>
  </si>
  <si>
    <t>Kosten für eine ÜN für den Fahrer</t>
  </si>
  <si>
    <t xml:space="preserve">Spesengeld Fahrer (Lunch und Dinner) </t>
  </si>
  <si>
    <t>Gesamtkosten Busanmietung  mit Fahrer</t>
  </si>
  <si>
    <r>
      <rPr>
        <b/>
        <i/>
        <sz val="12"/>
        <color theme="1"/>
        <rFont val="Calibri"/>
        <family val="2"/>
        <scheme val="minor"/>
      </rPr>
      <t>Gesamtkosten</t>
    </r>
    <r>
      <rPr>
        <b/>
        <i/>
        <sz val="11"/>
        <color theme="1"/>
        <rFont val="Calibri"/>
        <family val="2"/>
        <scheme val="minor"/>
      </rPr>
      <t xml:space="preserve"> 
An- und Abreise Flug mit Transportkosten IRL</t>
    </r>
  </si>
  <si>
    <t>Entfernung Heimatort-Rotterdam</t>
  </si>
  <si>
    <r>
      <t>Gerechnet für die Strecke Ihr Heimatort -Rotterdam -</t>
    </r>
    <r>
      <rPr>
        <b/>
        <i/>
        <sz val="11"/>
        <color theme="1"/>
        <rFont val="Calibri"/>
        <family val="2"/>
        <scheme val="minor"/>
      </rPr>
      <t>(Nacht-Fähre)</t>
    </r>
    <r>
      <rPr>
        <b/>
        <sz val="11"/>
        <color theme="1"/>
        <rFont val="Calibri"/>
        <family val="2"/>
        <scheme val="minor"/>
      </rPr>
      <t xml:space="preserve"> -Hull -Holyhead -</t>
    </r>
    <r>
      <rPr>
        <b/>
        <i/>
        <sz val="11"/>
        <color theme="1"/>
        <rFont val="Calibri"/>
        <family val="2"/>
        <scheme val="minor"/>
      </rPr>
      <t>(Fähre)</t>
    </r>
    <r>
      <rPr>
        <b/>
        <sz val="11"/>
        <color theme="1"/>
        <rFont val="Calibri"/>
        <family val="2"/>
        <scheme val="minor"/>
      </rPr>
      <t xml:space="preserve"> -Dublin und retour</t>
    </r>
  </si>
  <si>
    <t>Unterkunftskosten</t>
  </si>
  <si>
    <t>Davon Begleiter im EZ</t>
  </si>
  <si>
    <t>Davon Begleiter im DZ</t>
  </si>
  <si>
    <t>Anzahl der Reisenden inkl. Begleiter (max 51)</t>
  </si>
  <si>
    <t>Personen</t>
  </si>
  <si>
    <t>Kosten Unterkunft pro Person und Nacht
im Schlafsaal</t>
  </si>
  <si>
    <t>Kosten Unterkunft pro Person und Nacht
im Einzelzimmer</t>
  </si>
  <si>
    <t>Kosten Unterkunft pro Person und Nacht
im Doppelzimmer</t>
  </si>
  <si>
    <t>Gesamtkosten UK Schlafsaal</t>
  </si>
  <si>
    <t>Gesamtkosten UK Einzelzimmer</t>
  </si>
  <si>
    <t>Gesamtkosten UK Doppelzimmer</t>
  </si>
  <si>
    <t>Gesamtkosten Unterkunft</t>
  </si>
  <si>
    <t>Zusatzkosten</t>
  </si>
  <si>
    <t>Verpflegungspauschale pro Kopf und Tag</t>
  </si>
  <si>
    <t>Eintrittspauschale pro Kopf und Tag</t>
  </si>
  <si>
    <t>Gesamtkosten Verpflegung</t>
  </si>
  <si>
    <t>Gesamtkosten Eintritt</t>
  </si>
  <si>
    <t>Gesamtkosten Verpflegung pro Kopf</t>
  </si>
  <si>
    <t>Gesamtkosten Eintritt pro Kopf</t>
  </si>
  <si>
    <t>Gesamtkosten Zusatzkosten</t>
  </si>
  <si>
    <t>Gegenüberstellung der Reisekosten unter Berücksichtigung der verschiedenen Reisearten:</t>
  </si>
  <si>
    <t>(Flüge ab/bis D + Reisebus mit Fahrer in IRL)</t>
  </si>
  <si>
    <t>Kosten der gesamten Reise (Anreise mit gemieteten Kleinbussen, Landbridge schnell, Unterkunfts- und Zusatzkosten)</t>
  </si>
  <si>
    <t>Gesamtkosten Gruppe</t>
  </si>
  <si>
    <t>Wie viele Freiplätze sollen auf die Gruppe
umgelegt werden?</t>
  </si>
  <si>
    <t>Freiplätze</t>
  </si>
  <si>
    <t>Reisepreis pro Person</t>
  </si>
  <si>
    <t>Kosten der gesamten Reise (Anreise mit gemieteten Kleinbussen, Landbridge Overnight, Unterkunfts- und Zusatzkosten)</t>
  </si>
  <si>
    <t>Kosten der gesamten Reise (Anreise mit gemieteten Kleinbussen, Flüge ab/bis D, Busanmietung in IRL, Unterkunfts- und Zusatzkosten)</t>
  </si>
  <si>
    <t>Reise vom</t>
  </si>
  <si>
    <t>bis zum</t>
  </si>
  <si>
    <t>mit</t>
  </si>
  <si>
    <t>Personen                           berechnete Freiplätze:</t>
  </si>
  <si>
    <r>
      <t>Abreisetag</t>
    </r>
    <r>
      <rPr>
        <i/>
        <sz val="11"/>
        <color theme="1"/>
        <rFont val="Calibri"/>
        <family val="2"/>
        <scheme val="minor"/>
      </rPr>
      <t xml:space="preserve"> (Jetzt geht's los!)</t>
    </r>
  </si>
  <si>
    <t>Schneller Kostenüberblick  - Jugendgruppen Irland</t>
  </si>
  <si>
    <t>Moers, im November 2015</t>
  </si>
  <si>
    <t>Lieber Leser,</t>
  </si>
  <si>
    <t>Sie haben diese Tabelle von uns bekommen, weil Sie sich für die Durchführung einer (Jugend-?) Gruppenreise nach Irland interessieren. Wir haben die hier vorliegende</t>
  </si>
  <si>
    <t xml:space="preserve">gegenüber gestellt - selbstverständlich gibt es da noch viel mehr Möglichkeiten, welche wir gemeinsam besprechen sollten. </t>
  </si>
  <si>
    <t xml:space="preserve">Diese Tabelle stellt natürlich kein Angebot dar, sondern soll Ihnen einen ersten, groben Überlick verschaffen. Ein bindendes Angebot für Ihre Reisegruppe erstellen wir Ihnen </t>
  </si>
  <si>
    <t xml:space="preserve">gerne, nachdem wir gemeinsam einen Reiseverlauf festgelegt und vor Ort die exakt für Ihren Zeitrahmen passenden Preise erfragt haben. </t>
  </si>
  <si>
    <t>Zur Bedienung dieser Übersicht:</t>
  </si>
  <si>
    <t xml:space="preserve">Die entsprechenden km-Zahlen lassen sich gut über Google-Maps herausfinden. </t>
  </si>
  <si>
    <t>Kosten Innenkabine oneway (jeweils 4 Pers.)</t>
  </si>
  <si>
    <t>An- und Abreise inkl. Transportkosten IRL</t>
  </si>
  <si>
    <t>Kosten vor Ort</t>
  </si>
  <si>
    <t>Reisepreis-Berechnung</t>
  </si>
  <si>
    <r>
      <t xml:space="preserve">In den </t>
    </r>
    <r>
      <rPr>
        <b/>
        <sz val="11"/>
        <color rgb="FFFF0000"/>
        <rFont val="Calibri"/>
        <family val="2"/>
        <scheme val="minor"/>
      </rPr>
      <t>rot</t>
    </r>
    <r>
      <rPr>
        <sz val="11"/>
        <color theme="1"/>
        <rFont val="Calibri"/>
        <family val="2"/>
        <scheme val="minor"/>
      </rPr>
      <t xml:space="preserve"> hinterlegten Feldern berechnen sich die angezeigtenErgebnisse automatisch. </t>
    </r>
  </si>
  <si>
    <r>
      <t xml:space="preserve">Alle </t>
    </r>
    <r>
      <rPr>
        <b/>
        <sz val="11"/>
        <color theme="4" tint="-0.249977111117893"/>
        <rFont val="Calibri"/>
        <family val="2"/>
        <scheme val="minor"/>
      </rPr>
      <t>blau</t>
    </r>
    <r>
      <rPr>
        <sz val="11"/>
        <color theme="1"/>
        <rFont val="Calibri"/>
        <family val="2"/>
        <scheme val="minor"/>
      </rPr>
      <t xml:space="preserve"> hinterlegten Felder sollen von Ihnen ausgefüllt werden. Wir fragen dabei 3 Entfernungen ab: Heimatort-Calais, Heimatort-Rotterdam und ca. geplante Strecke in IRL. </t>
    </r>
  </si>
  <si>
    <r>
      <t xml:space="preserve">Das </t>
    </r>
    <r>
      <rPr>
        <b/>
        <sz val="11"/>
        <color theme="7" tint="-0.249977111117893"/>
        <rFont val="Calibri"/>
        <family val="2"/>
        <scheme val="minor"/>
      </rPr>
      <t>gelb</t>
    </r>
    <r>
      <rPr>
        <sz val="11"/>
        <color theme="1"/>
        <rFont val="Calibri"/>
        <family val="2"/>
        <scheme val="minor"/>
      </rPr>
      <t xml:space="preserve"> hinterlegte Feld entspricht i.d.R. der Reisedauer, kann aber nach Ihren Vorstellungen angepasst werden, wenn Sie vor Ort nicht an allen Tagen einen Mietbus brauchen. </t>
    </r>
  </si>
  <si>
    <t>Schnell-Kalkulation erstellt, damit Sie einen ersten Eindruck bekommen, wie sich die Kosten Ihrer Reise zusammensetzen. Dabei haben wir Ihnen verschiedene Möglichkeiten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</si>
</sst>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\ &quot;€&quot;"/>
    <numFmt numFmtId="166" formatCode="#,##0.0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3"/>
      <color rgb="FFFF0000"/>
      <name val="Calibri"/>
      <family val="2"/>
      <scheme val="minor"/>
    </font>
    <font>
      <sz val="3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116">
    <xf numFmtId="164" fontId="0" fillId="0" borderId="0" xfId="0"/>
    <xf numFmtId="164" fontId="0" fillId="4" borderId="8" xfId="0" applyFill="1" applyBorder="1"/>
    <xf numFmtId="164" fontId="0" fillId="4" borderId="3" xfId="0" applyFill="1" applyBorder="1"/>
    <xf numFmtId="164" fontId="0" fillId="4" borderId="0" xfId="0" applyFill="1" applyBorder="1"/>
    <xf numFmtId="164" fontId="0" fillId="4" borderId="5" xfId="0" applyFill="1" applyBorder="1"/>
    <xf numFmtId="14" fontId="0" fillId="4" borderId="0" xfId="0" applyNumberFormat="1" applyFill="1" applyBorder="1"/>
    <xf numFmtId="164" fontId="0" fillId="4" borderId="9" xfId="0" applyFill="1" applyBorder="1"/>
    <xf numFmtId="165" fontId="6" fillId="2" borderId="1" xfId="0" applyNumberFormat="1" applyFont="1" applyFill="1" applyBorder="1"/>
    <xf numFmtId="1" fontId="0" fillId="4" borderId="0" xfId="0" applyNumberFormat="1" applyFill="1" applyBorder="1"/>
    <xf numFmtId="1" fontId="0" fillId="0" borderId="0" xfId="0" applyNumberFormat="1"/>
    <xf numFmtId="166" fontId="0" fillId="0" borderId="0" xfId="0" applyNumberFormat="1"/>
    <xf numFmtId="164" fontId="0" fillId="6" borderId="8" xfId="0" applyFill="1" applyBorder="1"/>
    <xf numFmtId="164" fontId="0" fillId="6" borderId="3" xfId="0" applyFill="1" applyBorder="1"/>
    <xf numFmtId="164" fontId="0" fillId="6" borderId="4" xfId="0" applyFill="1" applyBorder="1"/>
    <xf numFmtId="164" fontId="0" fillId="6" borderId="0" xfId="0" applyFill="1" applyBorder="1"/>
    <xf numFmtId="164" fontId="0" fillId="6" borderId="5" xfId="0" applyFill="1" applyBorder="1"/>
    <xf numFmtId="164" fontId="1" fillId="6" borderId="4" xfId="0" applyFont="1" applyFill="1" applyBorder="1"/>
    <xf numFmtId="164" fontId="0" fillId="6" borderId="6" xfId="0" applyFill="1" applyBorder="1"/>
    <xf numFmtId="164" fontId="0" fillId="6" borderId="9" xfId="0" applyFill="1" applyBorder="1"/>
    <xf numFmtId="164" fontId="0" fillId="6" borderId="7" xfId="0" applyFill="1" applyBorder="1"/>
    <xf numFmtId="164" fontId="11" fillId="7" borderId="2" xfId="0" applyFont="1" applyFill="1" applyBorder="1"/>
    <xf numFmtId="164" fontId="0" fillId="7" borderId="8" xfId="0" applyFill="1" applyBorder="1"/>
    <xf numFmtId="164" fontId="0" fillId="7" borderId="3" xfId="0" applyFill="1" applyBorder="1"/>
    <xf numFmtId="164" fontId="0" fillId="7" borderId="4" xfId="0" applyFill="1" applyBorder="1"/>
    <xf numFmtId="164" fontId="0" fillId="7" borderId="0" xfId="0" applyFill="1" applyBorder="1"/>
    <xf numFmtId="164" fontId="0" fillId="7" borderId="5" xfId="0" applyFill="1" applyBorder="1"/>
    <xf numFmtId="164" fontId="5" fillId="7" borderId="4" xfId="0" applyFont="1" applyFill="1" applyBorder="1"/>
    <xf numFmtId="164" fontId="1" fillId="7" borderId="4" xfId="0" applyFont="1" applyFill="1" applyBorder="1"/>
    <xf numFmtId="165" fontId="1" fillId="7" borderId="0" xfId="0" applyNumberFormat="1" applyFont="1" applyFill="1" applyBorder="1"/>
    <xf numFmtId="165" fontId="0" fillId="7" borderId="0" xfId="0" applyNumberFormat="1" applyFill="1" applyBorder="1"/>
    <xf numFmtId="164" fontId="0" fillId="7" borderId="6" xfId="0" applyFill="1" applyBorder="1"/>
    <xf numFmtId="165" fontId="0" fillId="7" borderId="9" xfId="0" applyNumberFormat="1" applyFill="1" applyBorder="1"/>
    <xf numFmtId="164" fontId="0" fillId="7" borderId="9" xfId="0" applyFill="1" applyBorder="1"/>
    <xf numFmtId="164" fontId="0" fillId="7" borderId="7" xfId="0" applyFill="1" applyBorder="1"/>
    <xf numFmtId="164" fontId="5" fillId="7" borderId="2" xfId="0" applyFont="1" applyFill="1" applyBorder="1"/>
    <xf numFmtId="1" fontId="0" fillId="7" borderId="8" xfId="0" applyNumberFormat="1" applyFill="1" applyBorder="1"/>
    <xf numFmtId="1" fontId="0" fillId="7" borderId="0" xfId="0" applyNumberFormat="1" applyFill="1" applyBorder="1"/>
    <xf numFmtId="164" fontId="0" fillId="7" borderId="4" xfId="0" applyFill="1" applyBorder="1" applyAlignment="1">
      <alignment wrapText="1"/>
    </xf>
    <xf numFmtId="164" fontId="8" fillId="7" borderId="4" xfId="0" applyFont="1" applyFill="1" applyBorder="1" applyAlignment="1">
      <alignment wrapText="1"/>
    </xf>
    <xf numFmtId="1" fontId="0" fillId="7" borderId="9" xfId="0" applyNumberFormat="1" applyFill="1" applyBorder="1"/>
    <xf numFmtId="1" fontId="0" fillId="7" borderId="3" xfId="0" applyNumberFormat="1" applyFill="1" applyBorder="1"/>
    <xf numFmtId="1" fontId="0" fillId="7" borderId="5" xfId="0" applyNumberFormat="1" applyFill="1" applyBorder="1"/>
    <xf numFmtId="165" fontId="0" fillId="7" borderId="5" xfId="0" applyNumberFormat="1" applyFill="1" applyBorder="1"/>
    <xf numFmtId="164" fontId="8" fillId="7" borderId="4" xfId="0" applyFont="1" applyFill="1" applyBorder="1"/>
    <xf numFmtId="1" fontId="0" fillId="7" borderId="7" xfId="0" applyNumberFormat="1" applyFill="1" applyBorder="1"/>
    <xf numFmtId="164" fontId="1" fillId="7" borderId="2" xfId="0" applyFont="1" applyFill="1" applyBorder="1"/>
    <xf numFmtId="164" fontId="3" fillId="7" borderId="4" xfId="0" applyFont="1" applyFill="1" applyBorder="1"/>
    <xf numFmtId="164" fontId="0" fillId="7" borderId="4" xfId="0" applyFill="1" applyBorder="1" applyAlignment="1">
      <alignment horizontal="right"/>
    </xf>
    <xf numFmtId="164" fontId="0" fillId="7" borderId="6" xfId="0" applyFill="1" applyBorder="1" applyAlignment="1">
      <alignment horizontal="right"/>
    </xf>
    <xf numFmtId="165" fontId="0" fillId="7" borderId="7" xfId="0" applyNumberFormat="1" applyFill="1" applyBorder="1"/>
    <xf numFmtId="164" fontId="0" fillId="7" borderId="2" xfId="0" applyFill="1" applyBorder="1" applyAlignment="1">
      <alignment horizontal="right"/>
    </xf>
    <xf numFmtId="165" fontId="0" fillId="7" borderId="3" xfId="0" applyNumberFormat="1" applyFill="1" applyBorder="1"/>
    <xf numFmtId="164" fontId="0" fillId="7" borderId="0" xfId="0" applyFill="1" applyBorder="1" applyAlignment="1">
      <alignment horizontal="right"/>
    </xf>
    <xf numFmtId="164" fontId="3" fillId="7" borderId="4" xfId="0" applyFont="1" applyFill="1" applyBorder="1" applyAlignment="1">
      <alignment wrapText="1"/>
    </xf>
    <xf numFmtId="164" fontId="3" fillId="7" borderId="5" xfId="0" applyFont="1" applyFill="1" applyBorder="1"/>
    <xf numFmtId="164" fontId="4" fillId="6" borderId="2" xfId="0" applyFont="1" applyFill="1" applyBorder="1"/>
    <xf numFmtId="164" fontId="3" fillId="6" borderId="8" xfId="0" applyFont="1" applyFill="1" applyBorder="1"/>
    <xf numFmtId="164" fontId="3" fillId="6" borderId="4" xfId="0" applyFont="1" applyFill="1" applyBorder="1"/>
    <xf numFmtId="164" fontId="2" fillId="6" borderId="0" xfId="0" applyFont="1" applyFill="1" applyBorder="1"/>
    <xf numFmtId="164" fontId="9" fillId="6" borderId="0" xfId="0" applyFont="1" applyFill="1" applyBorder="1"/>
    <xf numFmtId="1" fontId="0" fillId="7" borderId="5" xfId="0" applyNumberFormat="1" applyFill="1" applyBorder="1" applyAlignment="1">
      <alignment horizontal="left"/>
    </xf>
    <xf numFmtId="16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4" fontId="7" fillId="4" borderId="2" xfId="0" applyFont="1" applyFill="1" applyBorder="1"/>
    <xf numFmtId="164" fontId="0" fillId="4" borderId="4" xfId="0" applyFill="1" applyBorder="1"/>
    <xf numFmtId="164" fontId="1" fillId="4" borderId="4" xfId="0" applyFont="1" applyFill="1" applyBorder="1"/>
    <xf numFmtId="164" fontId="3" fillId="4" borderId="4" xfId="0" applyFont="1" applyFill="1" applyBorder="1"/>
    <xf numFmtId="164" fontId="1" fillId="4" borderId="4" xfId="0" applyFont="1" applyFill="1" applyBorder="1" applyAlignment="1">
      <alignment wrapText="1"/>
    </xf>
    <xf numFmtId="165" fontId="0" fillId="4" borderId="0" xfId="0" applyNumberFormat="1" applyFill="1" applyBorder="1"/>
    <xf numFmtId="164" fontId="0" fillId="4" borderId="6" xfId="0" applyFill="1" applyBorder="1"/>
    <xf numFmtId="166" fontId="0" fillId="4" borderId="9" xfId="0" applyNumberFormat="1" applyFill="1" applyBorder="1"/>
    <xf numFmtId="1" fontId="0" fillId="2" borderId="10" xfId="0" applyNumberFormat="1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165" fontId="0" fillId="3" borderId="11" xfId="0" applyNumberFormat="1" applyFill="1" applyBorder="1" applyProtection="1">
      <protection locked="0"/>
    </xf>
    <xf numFmtId="165" fontId="1" fillId="2" borderId="10" xfId="0" applyNumberFormat="1" applyFont="1" applyFill="1" applyBorder="1"/>
    <xf numFmtId="165" fontId="6" fillId="2" borderId="10" xfId="0" applyNumberFormat="1" applyFont="1" applyFill="1" applyBorder="1"/>
    <xf numFmtId="165" fontId="0" fillId="2" borderId="10" xfId="0" applyNumberFormat="1" applyFill="1" applyBorder="1"/>
    <xf numFmtId="165" fontId="0" fillId="2" borderId="10" xfId="0" applyNumberFormat="1" applyFont="1" applyFill="1" applyBorder="1"/>
    <xf numFmtId="164" fontId="1" fillId="2" borderId="10" xfId="0" applyFont="1" applyFill="1" applyBorder="1" applyAlignment="1">
      <alignment horizontal="right"/>
    </xf>
    <xf numFmtId="165" fontId="1" fillId="2" borderId="12" xfId="0" applyNumberFormat="1" applyFont="1" applyFill="1" applyBorder="1"/>
    <xf numFmtId="165" fontId="0" fillId="2" borderId="13" xfId="0" applyNumberFormat="1" applyFill="1" applyBorder="1"/>
    <xf numFmtId="165" fontId="0" fillId="2" borderId="12" xfId="0" applyNumberFormat="1" applyFill="1" applyBorder="1"/>
    <xf numFmtId="3" fontId="0" fillId="5" borderId="1" xfId="0" applyNumberFormat="1" applyFont="1" applyFill="1" applyBorder="1" applyProtection="1">
      <protection locked="0"/>
    </xf>
    <xf numFmtId="165" fontId="1" fillId="2" borderId="13" xfId="0" applyNumberFormat="1" applyFont="1" applyFill="1" applyBorder="1"/>
    <xf numFmtId="3" fontId="0" fillId="2" borderId="12" xfId="0" applyNumberFormat="1" applyFont="1" applyFill="1" applyBorder="1"/>
    <xf numFmtId="165" fontId="1" fillId="2" borderId="14" xfId="0" applyNumberFormat="1" applyFont="1" applyFill="1" applyBorder="1"/>
    <xf numFmtId="164" fontId="0" fillId="0" borderId="0" xfId="0" applyBorder="1" applyAlignment="1"/>
    <xf numFmtId="164" fontId="0" fillId="8" borderId="15" xfId="0" applyFill="1" applyBorder="1"/>
    <xf numFmtId="164" fontId="0" fillId="8" borderId="16" xfId="0" applyFill="1" applyBorder="1"/>
    <xf numFmtId="164" fontId="0" fillId="8" borderId="17" xfId="0" applyFill="1" applyBorder="1"/>
    <xf numFmtId="164" fontId="0" fillId="4" borderId="0" xfId="0" applyFill="1" applyBorder="1" applyAlignment="1"/>
    <xf numFmtId="164" fontId="0" fillId="4" borderId="7" xfId="0" applyFill="1" applyBorder="1"/>
    <xf numFmtId="1" fontId="0" fillId="4" borderId="0" xfId="0" applyNumberFormat="1" applyFill="1" applyBorder="1" applyProtection="1">
      <protection locked="0"/>
    </xf>
    <xf numFmtId="164" fontId="12" fillId="4" borderId="0" xfId="0" applyFont="1" applyFill="1" applyBorder="1" applyAlignment="1">
      <alignment horizontal="center" vertical="center" textRotation="180"/>
    </xf>
    <xf numFmtId="164" fontId="13" fillId="0" borderId="0" xfId="0" applyFont="1" applyAlignment="1">
      <alignment horizontal="center" vertical="center"/>
    </xf>
    <xf numFmtId="164" fontId="14" fillId="4" borderId="0" xfId="0" applyFont="1" applyFill="1" applyBorder="1" applyAlignment="1">
      <alignment horizontal="center" vertical="center" textRotation="180"/>
    </xf>
    <xf numFmtId="164" fontId="14" fillId="0" borderId="0" xfId="0" applyFont="1" applyAlignment="1">
      <alignment horizontal="center" vertical="center" textRotation="180"/>
    </xf>
    <xf numFmtId="164" fontId="14" fillId="4" borderId="0" xfId="0" applyFont="1" applyFill="1" applyAlignment="1">
      <alignment horizontal="center" vertical="center" textRotation="180"/>
    </xf>
    <xf numFmtId="164" fontId="15" fillId="4" borderId="0" xfId="0" applyFont="1" applyFill="1" applyAlignment="1">
      <alignment horizontal="center" vertical="center"/>
    </xf>
    <xf numFmtId="164" fontId="0" fillId="4" borderId="0" xfId="0" applyFill="1" applyAlignment="1"/>
    <xf numFmtId="164" fontId="0" fillId="4" borderId="4" xfId="0" applyFill="1" applyBorder="1" applyAlignment="1"/>
    <xf numFmtId="164" fontId="0" fillId="0" borderId="0" xfId="0" applyBorder="1" applyAlignment="1"/>
    <xf numFmtId="164" fontId="0" fillId="0" borderId="5" xfId="0" applyBorder="1" applyAlignment="1"/>
    <xf numFmtId="164" fontId="0" fillId="4" borderId="6" xfId="0" applyFill="1" applyBorder="1" applyAlignment="1"/>
    <xf numFmtId="164" fontId="0" fillId="0" borderId="9" xfId="0" applyBorder="1" applyAlignment="1"/>
    <xf numFmtId="164" fontId="0" fillId="0" borderId="7" xfId="0" applyBorder="1" applyAlignment="1"/>
    <xf numFmtId="164" fontId="3" fillId="7" borderId="4" xfId="0" applyFont="1" applyFill="1" applyBorder="1" applyAlignment="1">
      <alignment horizontal="center"/>
    </xf>
    <xf numFmtId="164" fontId="0" fillId="7" borderId="0" xfId="0" applyFill="1" applyBorder="1" applyAlignment="1">
      <alignment horizontal="center"/>
    </xf>
    <xf numFmtId="164" fontId="0" fillId="4" borderId="2" xfId="0" applyFill="1" applyBorder="1" applyAlignment="1"/>
    <xf numFmtId="164" fontId="0" fillId="0" borderId="8" xfId="0" applyBorder="1" applyAlignment="1"/>
    <xf numFmtId="164" fontId="0" fillId="0" borderId="3" xfId="0" applyBorder="1" applyAlignment="1"/>
    <xf numFmtId="164" fontId="1" fillId="4" borderId="4" xfId="0" applyFont="1" applyFill="1" applyBorder="1" applyAlignment="1"/>
    <xf numFmtId="164" fontId="1" fillId="0" borderId="0" xfId="0" applyFont="1" applyBorder="1" applyAlignment="1"/>
    <xf numFmtId="164" fontId="1" fillId="0" borderId="5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671879</xdr:colOff>
      <xdr:row>3</xdr:row>
      <xdr:rowOff>23963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0804" cy="84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abSelected="1" zoomScale="85" zoomScaleNormal="85" workbookViewId="0">
      <selection activeCell="B12" sqref="B12"/>
    </sheetView>
  </sheetViews>
  <sheetFormatPr baseColWidth="10" defaultRowHeight="15" x14ac:dyDescent="0.25"/>
  <cols>
    <col min="1" max="1" width="42.42578125" customWidth="1"/>
    <col min="2" max="2" width="23" bestFit="1" customWidth="1"/>
    <col min="3" max="3" width="24.140625" bestFit="1" customWidth="1"/>
    <col min="4" max="4" width="20.140625" bestFit="1" customWidth="1"/>
    <col min="5" max="5" width="5.5703125" bestFit="1" customWidth="1"/>
    <col min="6" max="6" width="22.7109375" bestFit="1" customWidth="1"/>
    <col min="7" max="7" width="41.28515625" customWidth="1"/>
    <col min="8" max="8" width="21.140625" bestFit="1" customWidth="1"/>
    <col min="14" max="14" width="21.28515625" customWidth="1"/>
    <col min="15" max="15" width="14.85546875" customWidth="1"/>
  </cols>
  <sheetData>
    <row r="1" spans="1:16" ht="27" thickBot="1" x14ac:dyDescent="0.45">
      <c r="A1" s="6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x14ac:dyDescent="0.25">
      <c r="A2" s="65"/>
      <c r="B2" s="3"/>
      <c r="C2" s="3"/>
      <c r="D2" s="3"/>
      <c r="E2" s="3"/>
      <c r="F2" s="110" t="s">
        <v>89</v>
      </c>
      <c r="G2" s="111"/>
      <c r="H2" s="111"/>
      <c r="I2" s="111"/>
      <c r="J2" s="111"/>
      <c r="K2" s="111"/>
      <c r="L2" s="111"/>
      <c r="M2" s="111"/>
      <c r="N2" s="112"/>
      <c r="O2" s="88"/>
      <c r="P2" s="4"/>
    </row>
    <row r="3" spans="1:16" ht="22.5" customHeight="1" thickBot="1" x14ac:dyDescent="0.3">
      <c r="A3" s="65"/>
      <c r="B3" s="3"/>
      <c r="C3" s="3"/>
      <c r="D3" s="3"/>
      <c r="E3" s="3"/>
      <c r="F3" s="113" t="s">
        <v>90</v>
      </c>
      <c r="G3" s="114"/>
      <c r="H3" s="114"/>
      <c r="I3" s="114"/>
      <c r="J3" s="114"/>
      <c r="K3" s="114"/>
      <c r="L3" s="114"/>
      <c r="M3" s="114"/>
      <c r="N3" s="115"/>
      <c r="O3" s="92"/>
      <c r="P3" s="4"/>
    </row>
    <row r="4" spans="1:16" ht="26.25" x14ac:dyDescent="0.4">
      <c r="A4" s="64" t="s">
        <v>88</v>
      </c>
      <c r="B4" s="3"/>
      <c r="C4" s="3"/>
      <c r="D4" s="3"/>
      <c r="E4" s="3"/>
      <c r="F4" s="102" t="s">
        <v>91</v>
      </c>
      <c r="G4" s="103"/>
      <c r="H4" s="103"/>
      <c r="I4" s="103"/>
      <c r="J4" s="103"/>
      <c r="K4" s="103"/>
      <c r="L4" s="103"/>
      <c r="M4" s="103"/>
      <c r="N4" s="104"/>
      <c r="O4" s="92"/>
      <c r="P4" s="4"/>
    </row>
    <row r="5" spans="1:16" x14ac:dyDescent="0.25">
      <c r="A5" s="65"/>
      <c r="B5" s="3"/>
      <c r="C5" s="3"/>
      <c r="D5" s="3"/>
      <c r="E5" s="3"/>
      <c r="F5" s="102" t="s">
        <v>104</v>
      </c>
      <c r="G5" s="103"/>
      <c r="H5" s="103"/>
      <c r="I5" s="103"/>
      <c r="J5" s="103"/>
      <c r="K5" s="103"/>
      <c r="L5" s="103"/>
      <c r="M5" s="103"/>
      <c r="N5" s="104"/>
      <c r="O5" s="92"/>
      <c r="P5" s="4"/>
    </row>
    <row r="6" spans="1:16" ht="15.75" thickBot="1" x14ac:dyDescent="0.3">
      <c r="A6" s="65"/>
      <c r="B6" s="3"/>
      <c r="C6" s="3"/>
      <c r="D6" s="3"/>
      <c r="E6" s="3"/>
      <c r="F6" s="102" t="s">
        <v>92</v>
      </c>
      <c r="G6" s="103"/>
      <c r="H6" s="103"/>
      <c r="I6" s="103"/>
      <c r="J6" s="103"/>
      <c r="K6" s="103"/>
      <c r="L6" s="103"/>
      <c r="M6" s="103"/>
      <c r="N6" s="104"/>
      <c r="O6" s="92"/>
      <c r="P6" s="4"/>
    </row>
    <row r="7" spans="1:16" ht="15.75" thickBot="1" x14ac:dyDescent="0.3">
      <c r="A7" s="66" t="s">
        <v>87</v>
      </c>
      <c r="B7" s="61">
        <v>42546</v>
      </c>
      <c r="C7" s="3"/>
      <c r="D7" s="3"/>
      <c r="E7" s="3"/>
      <c r="F7" s="102" t="s">
        <v>93</v>
      </c>
      <c r="G7" s="103"/>
      <c r="H7" s="103"/>
      <c r="I7" s="103"/>
      <c r="J7" s="103"/>
      <c r="K7" s="103"/>
      <c r="L7" s="103"/>
      <c r="M7" s="103"/>
      <c r="N7" s="104"/>
      <c r="O7" s="92"/>
      <c r="P7" s="4"/>
    </row>
    <row r="8" spans="1:16" ht="15.75" thickBot="1" x14ac:dyDescent="0.3">
      <c r="A8" s="66" t="s">
        <v>2</v>
      </c>
      <c r="B8" s="61">
        <v>42552</v>
      </c>
      <c r="C8" s="3"/>
      <c r="D8" s="3"/>
      <c r="E8" s="3"/>
      <c r="F8" s="102" t="s">
        <v>94</v>
      </c>
      <c r="G8" s="103"/>
      <c r="H8" s="103"/>
      <c r="I8" s="103"/>
      <c r="J8" s="103"/>
      <c r="K8" s="103"/>
      <c r="L8" s="103"/>
      <c r="M8" s="103"/>
      <c r="N8" s="104"/>
      <c r="O8" s="92"/>
      <c r="P8" s="4"/>
    </row>
    <row r="9" spans="1:16" x14ac:dyDescent="0.25">
      <c r="A9" s="67" t="s">
        <v>1</v>
      </c>
      <c r="B9" s="73">
        <f>B8-B7</f>
        <v>6</v>
      </c>
      <c r="C9" s="3" t="s">
        <v>7</v>
      </c>
      <c r="D9" s="3"/>
      <c r="E9" s="3"/>
      <c r="F9" s="113" t="s">
        <v>95</v>
      </c>
      <c r="G9" s="114"/>
      <c r="H9" s="114"/>
      <c r="I9" s="114"/>
      <c r="J9" s="114"/>
      <c r="K9" s="114"/>
      <c r="L9" s="114"/>
      <c r="M9" s="114"/>
      <c r="N9" s="115"/>
      <c r="O9" s="92"/>
      <c r="P9" s="4"/>
    </row>
    <row r="10" spans="1:16" ht="15.75" thickBot="1" x14ac:dyDescent="0.3">
      <c r="A10" s="67" t="s">
        <v>0</v>
      </c>
      <c r="B10" s="74">
        <f>B9+1</f>
        <v>7</v>
      </c>
      <c r="C10" s="3" t="s">
        <v>8</v>
      </c>
      <c r="D10" s="3"/>
      <c r="E10" s="3"/>
      <c r="F10" s="102" t="s">
        <v>102</v>
      </c>
      <c r="G10" s="103"/>
      <c r="H10" s="103"/>
      <c r="I10" s="103"/>
      <c r="J10" s="103"/>
      <c r="K10" s="103"/>
      <c r="L10" s="103"/>
      <c r="M10" s="103"/>
      <c r="N10" s="104"/>
      <c r="O10" s="92"/>
      <c r="P10" s="4"/>
    </row>
    <row r="11" spans="1:16" ht="15.75" thickBot="1" x14ac:dyDescent="0.3">
      <c r="A11" s="66" t="s">
        <v>28</v>
      </c>
      <c r="B11" s="62">
        <v>700</v>
      </c>
      <c r="C11" s="3" t="s">
        <v>29</v>
      </c>
      <c r="D11" s="3"/>
      <c r="E11" s="3"/>
      <c r="F11" s="102" t="s">
        <v>96</v>
      </c>
      <c r="G11" s="103"/>
      <c r="H11" s="103"/>
      <c r="I11" s="103"/>
      <c r="J11" s="103"/>
      <c r="K11" s="103"/>
      <c r="L11" s="103"/>
      <c r="M11" s="103"/>
      <c r="N11" s="104"/>
      <c r="O11" s="92"/>
      <c r="P11" s="4"/>
    </row>
    <row r="12" spans="1:16" ht="15.75" thickBot="1" x14ac:dyDescent="0.3">
      <c r="A12" s="66" t="s">
        <v>57</v>
      </c>
      <c r="B12" s="62">
        <v>15</v>
      </c>
      <c r="C12" s="3" t="s">
        <v>58</v>
      </c>
      <c r="D12" s="3"/>
      <c r="E12" s="3"/>
      <c r="F12" s="102" t="s">
        <v>101</v>
      </c>
      <c r="G12" s="103"/>
      <c r="H12" s="103"/>
      <c r="I12" s="103"/>
      <c r="J12" s="103"/>
      <c r="K12" s="103"/>
      <c r="L12" s="103"/>
      <c r="M12" s="103"/>
      <c r="N12" s="104"/>
      <c r="O12" s="92"/>
      <c r="P12" s="4"/>
    </row>
    <row r="13" spans="1:16" ht="15.75" thickBot="1" x14ac:dyDescent="0.3">
      <c r="A13" s="66" t="s">
        <v>55</v>
      </c>
      <c r="B13" s="62">
        <v>2</v>
      </c>
      <c r="C13" s="3" t="s">
        <v>58</v>
      </c>
      <c r="D13" s="3"/>
      <c r="E13" s="3"/>
      <c r="F13" s="105" t="s">
        <v>103</v>
      </c>
      <c r="G13" s="106"/>
      <c r="H13" s="106"/>
      <c r="I13" s="106"/>
      <c r="J13" s="106"/>
      <c r="K13" s="106"/>
      <c r="L13" s="106"/>
      <c r="M13" s="106"/>
      <c r="N13" s="107"/>
      <c r="O13" s="92"/>
      <c r="P13" s="4"/>
    </row>
    <row r="14" spans="1:16" ht="15.75" thickBot="1" x14ac:dyDescent="0.3">
      <c r="A14" s="66" t="s">
        <v>56</v>
      </c>
      <c r="B14" s="62">
        <v>0</v>
      </c>
      <c r="C14" s="3" t="s">
        <v>58</v>
      </c>
      <c r="D14" s="3"/>
      <c r="E14" s="3"/>
      <c r="F14" s="3"/>
      <c r="G14" s="3"/>
      <c r="H14" s="3"/>
      <c r="I14" s="5"/>
      <c r="J14" s="3"/>
      <c r="K14" s="3"/>
      <c r="L14" s="3"/>
      <c r="M14" s="3"/>
      <c r="N14" s="3"/>
      <c r="O14" s="3"/>
      <c r="P14" s="4"/>
    </row>
    <row r="15" spans="1:16" ht="30.75" thickBot="1" x14ac:dyDescent="0.3">
      <c r="A15" s="68" t="s">
        <v>78</v>
      </c>
      <c r="B15" s="62">
        <v>0</v>
      </c>
      <c r="C15" s="3" t="s">
        <v>79</v>
      </c>
      <c r="D15" s="3"/>
      <c r="E15" s="3"/>
      <c r="F15" s="3"/>
      <c r="G15" s="3"/>
      <c r="H15" s="3"/>
      <c r="I15" s="5"/>
      <c r="J15" s="3"/>
      <c r="K15" s="3"/>
      <c r="L15" s="3"/>
      <c r="M15" s="3"/>
      <c r="N15" s="3"/>
      <c r="O15" s="3"/>
      <c r="P15" s="4"/>
    </row>
    <row r="16" spans="1:16" ht="15.75" thickBot="1" x14ac:dyDescent="0.3">
      <c r="A16" s="68"/>
      <c r="B16" s="94"/>
      <c r="C16" s="3"/>
      <c r="D16" s="3"/>
      <c r="E16" s="3"/>
      <c r="F16" s="3"/>
      <c r="G16" s="3"/>
      <c r="H16" s="3"/>
      <c r="I16" s="5"/>
      <c r="J16" s="3"/>
      <c r="K16" s="3"/>
      <c r="L16" s="3"/>
      <c r="M16" s="3"/>
      <c r="N16" s="3"/>
      <c r="O16" s="3"/>
      <c r="P16" s="4"/>
    </row>
    <row r="17" spans="1:16" ht="15.75" thickBot="1" x14ac:dyDescent="0.3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</row>
    <row r="18" spans="1:16" ht="15.75" thickBot="1" x14ac:dyDescent="0.3">
      <c r="A18" s="6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21" x14ac:dyDescent="0.35">
      <c r="A19" s="55" t="s">
        <v>3</v>
      </c>
      <c r="B19" s="11"/>
      <c r="C19" s="11"/>
      <c r="D19" s="11"/>
      <c r="E19" s="11"/>
      <c r="F19" s="56"/>
      <c r="G19" s="11"/>
      <c r="H19" s="11"/>
      <c r="I19" s="11"/>
      <c r="J19" s="11"/>
      <c r="K19" s="11"/>
      <c r="L19" s="11"/>
      <c r="M19" s="12"/>
      <c r="N19" s="3"/>
      <c r="O19" s="95" t="s">
        <v>98</v>
      </c>
      <c r="P19" s="4"/>
    </row>
    <row r="20" spans="1:16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3"/>
      <c r="O20" s="96"/>
      <c r="P20" s="4"/>
    </row>
    <row r="21" spans="1:16" ht="15.75" thickBot="1" x14ac:dyDescent="0.3">
      <c r="A21" s="57" t="s">
        <v>4</v>
      </c>
      <c r="B21" s="74">
        <f>ROUNDUP(C21,0)</f>
        <v>2</v>
      </c>
      <c r="C21" s="58">
        <f>B12/8</f>
        <v>1.875</v>
      </c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3"/>
      <c r="O21" s="96"/>
      <c r="P21" s="4"/>
    </row>
    <row r="22" spans="1:16" ht="15.75" thickBot="1" x14ac:dyDescent="0.3">
      <c r="A22" s="16" t="s">
        <v>5</v>
      </c>
      <c r="B22" s="63">
        <v>100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3"/>
      <c r="O22" s="96"/>
      <c r="P22" s="4"/>
    </row>
    <row r="23" spans="1:16" ht="15.75" thickBot="1" x14ac:dyDescent="0.3">
      <c r="A23" s="57" t="s">
        <v>6</v>
      </c>
      <c r="B23" s="87">
        <f>((B22*B21)*B10)</f>
        <v>1400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3"/>
      <c r="O23" s="96"/>
      <c r="P23" s="4"/>
    </row>
    <row r="24" spans="1:16" ht="15.75" thickBot="1" x14ac:dyDescent="0.3">
      <c r="A24" s="16" t="s">
        <v>9</v>
      </c>
      <c r="B24" s="62">
        <v>10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"/>
      <c r="O24" s="96"/>
      <c r="P24" s="4"/>
    </row>
    <row r="25" spans="1:16" ht="15.75" thickBot="1" x14ac:dyDescent="0.3">
      <c r="A25" s="16" t="s">
        <v>11</v>
      </c>
      <c r="B25" s="75">
        <v>1.4</v>
      </c>
      <c r="C25" s="59" t="s">
        <v>32</v>
      </c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3"/>
      <c r="O25" s="96"/>
      <c r="P25" s="4"/>
    </row>
    <row r="26" spans="1:16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3"/>
      <c r="O26" s="96"/>
      <c r="P26" s="4"/>
    </row>
    <row r="27" spans="1:16" ht="15.75" thickBot="1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3"/>
      <c r="O27" s="96"/>
      <c r="P27" s="4"/>
    </row>
    <row r="28" spans="1:16" ht="18.75" x14ac:dyDescent="0.3">
      <c r="A28" s="34" t="s">
        <v>12</v>
      </c>
      <c r="B28" s="21"/>
      <c r="C28" s="21"/>
      <c r="D28" s="21"/>
      <c r="E28" s="22"/>
      <c r="F28" s="14"/>
      <c r="G28" s="34" t="s">
        <v>22</v>
      </c>
      <c r="H28" s="21"/>
      <c r="I28" s="21"/>
      <c r="J28" s="21"/>
      <c r="K28" s="21"/>
      <c r="L28" s="22"/>
      <c r="M28" s="15"/>
      <c r="N28" s="3"/>
      <c r="O28" s="96"/>
      <c r="P28" s="4"/>
    </row>
    <row r="29" spans="1:16" x14ac:dyDescent="0.25">
      <c r="A29" s="23"/>
      <c r="B29" s="24"/>
      <c r="C29" s="24"/>
      <c r="D29" s="24"/>
      <c r="E29" s="25"/>
      <c r="F29" s="14"/>
      <c r="G29" s="23"/>
      <c r="H29" s="24"/>
      <c r="I29" s="24"/>
      <c r="J29" s="24"/>
      <c r="K29" s="24"/>
      <c r="L29" s="25"/>
      <c r="M29" s="15"/>
      <c r="N29" s="3"/>
      <c r="O29" s="96"/>
      <c r="P29" s="4"/>
    </row>
    <row r="30" spans="1:16" x14ac:dyDescent="0.25">
      <c r="A30" s="27" t="s">
        <v>21</v>
      </c>
      <c r="B30" s="24"/>
      <c r="C30" s="24"/>
      <c r="D30" s="24"/>
      <c r="E30" s="25"/>
      <c r="F30" s="14"/>
      <c r="G30" s="27" t="s">
        <v>53</v>
      </c>
      <c r="H30" s="24"/>
      <c r="I30" s="24"/>
      <c r="J30" s="24"/>
      <c r="K30" s="24"/>
      <c r="L30" s="25"/>
      <c r="M30" s="15"/>
      <c r="N30" s="3"/>
      <c r="O30" s="96"/>
      <c r="P30" s="4"/>
    </row>
    <row r="31" spans="1:16" ht="15.75" thickBot="1" x14ac:dyDescent="0.3">
      <c r="A31" s="23"/>
      <c r="B31" s="24"/>
      <c r="C31" s="24"/>
      <c r="D31" s="24"/>
      <c r="E31" s="25"/>
      <c r="F31" s="14"/>
      <c r="G31" s="23"/>
      <c r="H31" s="24"/>
      <c r="I31" s="24"/>
      <c r="J31" s="24"/>
      <c r="K31" s="24"/>
      <c r="L31" s="25"/>
      <c r="M31" s="15"/>
      <c r="N31" s="3"/>
      <c r="O31" s="96"/>
      <c r="P31" s="4"/>
    </row>
    <row r="32" spans="1:16" ht="15.75" thickBot="1" x14ac:dyDescent="0.3">
      <c r="A32" s="27" t="s">
        <v>13</v>
      </c>
      <c r="B32" s="62">
        <v>400</v>
      </c>
      <c r="C32" s="24" t="s">
        <v>15</v>
      </c>
      <c r="D32" s="24"/>
      <c r="E32" s="25"/>
      <c r="F32" s="14"/>
      <c r="G32" s="27" t="s">
        <v>52</v>
      </c>
      <c r="H32" s="62">
        <v>250</v>
      </c>
      <c r="I32" s="24" t="s">
        <v>15</v>
      </c>
      <c r="J32" s="24"/>
      <c r="K32" s="24"/>
      <c r="L32" s="25"/>
      <c r="M32" s="15"/>
      <c r="N32" s="3"/>
      <c r="O32" s="96"/>
      <c r="P32" s="4"/>
    </row>
    <row r="33" spans="1:16" x14ac:dyDescent="0.25">
      <c r="A33" s="46" t="s">
        <v>14</v>
      </c>
      <c r="B33" s="73">
        <v>620</v>
      </c>
      <c r="C33" s="24" t="s">
        <v>15</v>
      </c>
      <c r="D33" s="24"/>
      <c r="E33" s="25"/>
      <c r="F33" s="14"/>
      <c r="G33" s="46" t="s">
        <v>23</v>
      </c>
      <c r="H33" s="73">
        <v>360</v>
      </c>
      <c r="I33" s="24" t="s">
        <v>15</v>
      </c>
      <c r="J33" s="24"/>
      <c r="K33" s="24"/>
      <c r="L33" s="25"/>
      <c r="M33" s="15"/>
      <c r="N33" s="3"/>
      <c r="O33" s="96"/>
      <c r="P33" s="4"/>
    </row>
    <row r="34" spans="1:16" x14ac:dyDescent="0.25">
      <c r="A34" s="46" t="s">
        <v>16</v>
      </c>
      <c r="B34" s="72">
        <f>B32+B33</f>
        <v>1020</v>
      </c>
      <c r="C34" s="24" t="s">
        <v>15</v>
      </c>
      <c r="D34" s="24"/>
      <c r="E34" s="25"/>
      <c r="F34" s="14"/>
      <c r="G34" s="46" t="s">
        <v>16</v>
      </c>
      <c r="H34" s="72">
        <f>H32+H33</f>
        <v>610</v>
      </c>
      <c r="I34" s="24" t="s">
        <v>15</v>
      </c>
      <c r="J34" s="24"/>
      <c r="K34" s="24"/>
      <c r="L34" s="25"/>
      <c r="M34" s="15"/>
      <c r="N34" s="3"/>
      <c r="O34" s="96"/>
      <c r="P34" s="4"/>
    </row>
    <row r="35" spans="1:16" ht="15.75" thickBot="1" x14ac:dyDescent="0.3">
      <c r="A35" s="46" t="s">
        <v>17</v>
      </c>
      <c r="B35" s="85">
        <f>((((B34/100)*2)*(B24*B25))*B21)</f>
        <v>571.19999999999993</v>
      </c>
      <c r="C35" s="24"/>
      <c r="D35" s="24"/>
      <c r="E35" s="25"/>
      <c r="F35" s="14"/>
      <c r="G35" s="46" t="s">
        <v>17</v>
      </c>
      <c r="H35" s="85">
        <f>((((H34/100)*2)*(B24*B25))*B21)</f>
        <v>341.59999999999997</v>
      </c>
      <c r="I35" s="24"/>
      <c r="J35" s="24"/>
      <c r="K35" s="24"/>
      <c r="L35" s="25"/>
      <c r="M35" s="15"/>
      <c r="N35" s="3"/>
      <c r="O35" s="96"/>
      <c r="P35" s="4"/>
    </row>
    <row r="36" spans="1:16" ht="15.75" thickBot="1" x14ac:dyDescent="0.3">
      <c r="A36" s="27" t="s">
        <v>18</v>
      </c>
      <c r="B36" s="63">
        <v>580</v>
      </c>
      <c r="C36" s="24" t="s">
        <v>19</v>
      </c>
      <c r="D36" s="24"/>
      <c r="E36" s="25"/>
      <c r="F36" s="14"/>
      <c r="G36" s="27" t="s">
        <v>18</v>
      </c>
      <c r="H36" s="63">
        <v>800</v>
      </c>
      <c r="I36" s="24" t="s">
        <v>19</v>
      </c>
      <c r="J36" s="24"/>
      <c r="K36" s="24"/>
      <c r="L36" s="25"/>
      <c r="M36" s="15"/>
      <c r="N36" s="3"/>
      <c r="O36" s="96"/>
      <c r="P36" s="4"/>
    </row>
    <row r="37" spans="1:16" ht="15.75" thickBot="1" x14ac:dyDescent="0.3">
      <c r="A37" s="46" t="s">
        <v>20</v>
      </c>
      <c r="B37" s="81">
        <f>B36*B21</f>
        <v>1160</v>
      </c>
      <c r="C37" s="24"/>
      <c r="D37" s="24"/>
      <c r="E37" s="25"/>
      <c r="F37" s="14"/>
      <c r="G37" s="27" t="s">
        <v>97</v>
      </c>
      <c r="H37" s="63">
        <v>100</v>
      </c>
      <c r="I37" s="24"/>
      <c r="J37" s="24"/>
      <c r="K37" s="24"/>
      <c r="L37" s="25"/>
      <c r="M37" s="15"/>
      <c r="N37" s="3"/>
      <c r="O37" s="96"/>
      <c r="P37" s="4"/>
    </row>
    <row r="38" spans="1:16" x14ac:dyDescent="0.25">
      <c r="A38" s="46" t="s">
        <v>34</v>
      </c>
      <c r="B38" s="28"/>
      <c r="C38" s="24"/>
      <c r="D38" s="24"/>
      <c r="E38" s="25"/>
      <c r="F38" s="14"/>
      <c r="G38" s="46" t="s">
        <v>24</v>
      </c>
      <c r="H38" s="86">
        <f>ROUNDUP((B12/4),0)</f>
        <v>4</v>
      </c>
      <c r="I38" s="24"/>
      <c r="J38" s="24"/>
      <c r="K38" s="24"/>
      <c r="L38" s="25"/>
      <c r="M38" s="15"/>
      <c r="N38" s="3"/>
      <c r="O38" s="96"/>
      <c r="P38" s="4"/>
    </row>
    <row r="39" spans="1:16" x14ac:dyDescent="0.25">
      <c r="A39" s="23"/>
      <c r="B39" s="28"/>
      <c r="C39" s="24"/>
      <c r="D39" s="24"/>
      <c r="E39" s="25"/>
      <c r="F39" s="14"/>
      <c r="G39" s="46" t="s">
        <v>25</v>
      </c>
      <c r="H39" s="79">
        <f>(2*(H38*H37))</f>
        <v>800</v>
      </c>
      <c r="I39" s="24"/>
      <c r="J39" s="24"/>
      <c r="K39" s="24"/>
      <c r="L39" s="25"/>
      <c r="M39" s="15"/>
      <c r="N39" s="3"/>
      <c r="O39" s="96"/>
      <c r="P39" s="4"/>
    </row>
    <row r="40" spans="1:16" x14ac:dyDescent="0.25">
      <c r="A40" s="23"/>
      <c r="B40" s="24"/>
      <c r="C40" s="24"/>
      <c r="D40" s="24"/>
      <c r="E40" s="25"/>
      <c r="F40" s="14"/>
      <c r="G40" s="46" t="s">
        <v>26</v>
      </c>
      <c r="H40" s="76">
        <f>(H36*B21)+H39</f>
        <v>2400</v>
      </c>
      <c r="I40" s="24"/>
      <c r="J40" s="24"/>
      <c r="K40" s="24"/>
      <c r="L40" s="25"/>
      <c r="M40" s="15"/>
      <c r="N40" s="3"/>
      <c r="O40" s="96"/>
      <c r="P40" s="4"/>
    </row>
    <row r="41" spans="1:16" x14ac:dyDescent="0.25">
      <c r="A41" s="23"/>
      <c r="B41" s="24"/>
      <c r="C41" s="24"/>
      <c r="D41" s="24"/>
      <c r="E41" s="25"/>
      <c r="F41" s="14"/>
      <c r="G41" s="46" t="s">
        <v>34</v>
      </c>
      <c r="H41" s="24"/>
      <c r="I41" s="24"/>
      <c r="J41" s="24"/>
      <c r="K41" s="24"/>
      <c r="L41" s="25"/>
      <c r="M41" s="15"/>
      <c r="N41" s="3"/>
      <c r="O41" s="96"/>
      <c r="P41" s="4"/>
    </row>
    <row r="42" spans="1:16" x14ac:dyDescent="0.25">
      <c r="A42" s="23"/>
      <c r="B42" s="24"/>
      <c r="C42" s="24"/>
      <c r="D42" s="24"/>
      <c r="E42" s="25"/>
      <c r="F42" s="14"/>
      <c r="G42" s="23"/>
      <c r="H42" s="24"/>
      <c r="I42" s="24"/>
      <c r="J42" s="24"/>
      <c r="K42" s="24"/>
      <c r="L42" s="25"/>
      <c r="M42" s="15"/>
      <c r="N42" s="3"/>
      <c r="O42" s="96"/>
      <c r="P42" s="4"/>
    </row>
    <row r="43" spans="1:16" ht="32.25" x14ac:dyDescent="0.35">
      <c r="A43" s="38" t="s">
        <v>43</v>
      </c>
      <c r="B43" s="77">
        <f>B37+B35+B23</f>
        <v>3131.2</v>
      </c>
      <c r="C43" s="24"/>
      <c r="D43" s="24"/>
      <c r="E43" s="54"/>
      <c r="F43" s="14"/>
      <c r="G43" s="38" t="s">
        <v>44</v>
      </c>
      <c r="H43" s="77">
        <f>H40+H35+B23</f>
        <v>4141.6000000000004</v>
      </c>
      <c r="I43" s="24"/>
      <c r="J43" s="24"/>
      <c r="K43" s="24"/>
      <c r="L43" s="25"/>
      <c r="M43" s="15"/>
      <c r="N43" s="3"/>
      <c r="O43" s="96"/>
      <c r="P43" s="4"/>
    </row>
    <row r="44" spans="1:16" x14ac:dyDescent="0.25">
      <c r="A44" s="46" t="s">
        <v>27</v>
      </c>
      <c r="B44" s="78">
        <f>B43/B12</f>
        <v>208.74666666666664</v>
      </c>
      <c r="C44" s="24"/>
      <c r="D44" s="24"/>
      <c r="E44" s="25"/>
      <c r="F44" s="14"/>
      <c r="G44" s="46" t="s">
        <v>27</v>
      </c>
      <c r="H44" s="78">
        <f>H43/B12</f>
        <v>276.10666666666668</v>
      </c>
      <c r="I44" s="24"/>
      <c r="J44" s="24"/>
      <c r="K44" s="24"/>
      <c r="L44" s="25"/>
      <c r="M44" s="15"/>
      <c r="N44" s="3"/>
      <c r="O44" s="96"/>
      <c r="P44" s="4"/>
    </row>
    <row r="45" spans="1:16" x14ac:dyDescent="0.25">
      <c r="A45" s="23"/>
      <c r="B45" s="24"/>
      <c r="C45" s="24"/>
      <c r="D45" s="24"/>
      <c r="E45" s="25"/>
      <c r="F45" s="14"/>
      <c r="G45" s="23"/>
      <c r="H45" s="24"/>
      <c r="I45" s="24"/>
      <c r="J45" s="24"/>
      <c r="K45" s="24"/>
      <c r="L45" s="25"/>
      <c r="M45" s="15"/>
      <c r="N45" s="3"/>
      <c r="O45" s="96"/>
      <c r="P45" s="4"/>
    </row>
    <row r="46" spans="1:16" ht="30" x14ac:dyDescent="0.25">
      <c r="A46" s="53" t="s">
        <v>30</v>
      </c>
      <c r="B46" s="78">
        <f>((B11/100)*((B24*(B25+0.3))*B21))</f>
        <v>238</v>
      </c>
      <c r="C46" s="24"/>
      <c r="D46" s="24"/>
      <c r="E46" s="25"/>
      <c r="F46" s="14"/>
      <c r="G46" s="53" t="s">
        <v>30</v>
      </c>
      <c r="H46" s="78">
        <f>B46</f>
        <v>238</v>
      </c>
      <c r="I46" s="24"/>
      <c r="J46" s="24"/>
      <c r="K46" s="24"/>
      <c r="L46" s="25"/>
      <c r="M46" s="15"/>
      <c r="N46" s="3"/>
      <c r="O46" s="96"/>
      <c r="P46" s="4"/>
    </row>
    <row r="47" spans="1:16" x14ac:dyDescent="0.25">
      <c r="A47" s="23"/>
      <c r="B47" s="24"/>
      <c r="C47" s="24"/>
      <c r="D47" s="24"/>
      <c r="E47" s="25"/>
      <c r="F47" s="14"/>
      <c r="G47" s="23"/>
      <c r="H47" s="24"/>
      <c r="I47" s="24"/>
      <c r="J47" s="24"/>
      <c r="K47" s="24"/>
      <c r="L47" s="25"/>
      <c r="M47" s="15"/>
      <c r="N47" s="3"/>
      <c r="O47" s="96"/>
      <c r="P47" s="4"/>
    </row>
    <row r="48" spans="1:16" ht="15.75" thickBot="1" x14ac:dyDescent="0.3">
      <c r="A48" s="23"/>
      <c r="B48" s="24"/>
      <c r="C48" s="24"/>
      <c r="D48" s="24"/>
      <c r="E48" s="25"/>
      <c r="F48" s="14"/>
      <c r="G48" s="23"/>
      <c r="H48" s="24"/>
      <c r="I48" s="24"/>
      <c r="J48" s="24"/>
      <c r="K48" s="24"/>
      <c r="L48" s="25"/>
      <c r="M48" s="15"/>
      <c r="N48" s="3"/>
      <c r="O48" s="96"/>
      <c r="P48" s="4"/>
    </row>
    <row r="49" spans="1:16" ht="32.25" thickBot="1" x14ac:dyDescent="0.4">
      <c r="A49" s="38" t="s">
        <v>31</v>
      </c>
      <c r="B49" s="7">
        <f>(B46/B12)+B44</f>
        <v>224.61333333333332</v>
      </c>
      <c r="C49" s="24"/>
      <c r="D49" s="24"/>
      <c r="E49" s="25"/>
      <c r="F49" s="14"/>
      <c r="G49" s="38" t="s">
        <v>31</v>
      </c>
      <c r="H49" s="7">
        <f>(H46/B12)+H44</f>
        <v>291.97333333333336</v>
      </c>
      <c r="I49" s="24"/>
      <c r="J49" s="24"/>
      <c r="K49" s="24"/>
      <c r="L49" s="25"/>
      <c r="M49" s="15"/>
      <c r="N49" s="3"/>
      <c r="O49" s="96"/>
      <c r="P49" s="4"/>
    </row>
    <row r="50" spans="1:16" x14ac:dyDescent="0.25">
      <c r="A50" s="23"/>
      <c r="B50" s="24"/>
      <c r="C50" s="24"/>
      <c r="D50" s="24"/>
      <c r="E50" s="25"/>
      <c r="F50" s="14"/>
      <c r="G50" s="23"/>
      <c r="H50" s="24"/>
      <c r="I50" s="24"/>
      <c r="J50" s="24"/>
      <c r="K50" s="24"/>
      <c r="L50" s="25"/>
      <c r="M50" s="15"/>
      <c r="N50" s="3"/>
      <c r="O50" s="96"/>
      <c r="P50" s="4"/>
    </row>
    <row r="51" spans="1:16" ht="15.75" thickBot="1" x14ac:dyDescent="0.3">
      <c r="A51" s="30"/>
      <c r="B51" s="32"/>
      <c r="C51" s="32"/>
      <c r="D51" s="32"/>
      <c r="E51" s="33"/>
      <c r="F51" s="14"/>
      <c r="G51" s="30"/>
      <c r="H51" s="32"/>
      <c r="I51" s="32"/>
      <c r="J51" s="32"/>
      <c r="K51" s="32"/>
      <c r="L51" s="33"/>
      <c r="M51" s="15"/>
      <c r="N51" s="3"/>
      <c r="O51" s="96"/>
      <c r="P51" s="4"/>
    </row>
    <row r="52" spans="1:16" ht="15.75" thickBot="1" x14ac:dyDescent="0.3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3"/>
      <c r="O52" s="96"/>
      <c r="P52" s="4"/>
    </row>
    <row r="53" spans="1:16" ht="15.75" thickBot="1" x14ac:dyDescent="0.3">
      <c r="A53" s="6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96"/>
      <c r="P53" s="4"/>
    </row>
    <row r="54" spans="1:16" ht="18.75" x14ac:dyDescent="0.3">
      <c r="A54" s="34" t="s">
        <v>33</v>
      </c>
      <c r="B54" s="21"/>
      <c r="C54" s="21"/>
      <c r="D54" s="21"/>
      <c r="E54" s="22"/>
      <c r="F54" s="3"/>
      <c r="G54" s="45" t="s">
        <v>37</v>
      </c>
      <c r="H54" s="22"/>
      <c r="I54" s="3"/>
      <c r="J54" s="3"/>
      <c r="K54" s="3"/>
      <c r="L54" s="3"/>
      <c r="M54" s="3"/>
      <c r="N54" s="3"/>
      <c r="O54" s="96"/>
      <c r="P54" s="4"/>
    </row>
    <row r="55" spans="1:16" ht="15.75" thickBot="1" x14ac:dyDescent="0.3">
      <c r="A55" s="108" t="s">
        <v>75</v>
      </c>
      <c r="B55" s="109"/>
      <c r="C55" s="24"/>
      <c r="D55" s="24"/>
      <c r="E55" s="25"/>
      <c r="F55" s="3"/>
      <c r="G55" s="46" t="s">
        <v>40</v>
      </c>
      <c r="H55" s="25"/>
      <c r="I55" s="3"/>
      <c r="J55" s="3"/>
      <c r="K55" s="3"/>
      <c r="L55" s="3"/>
      <c r="M55" s="3"/>
      <c r="N55" s="3"/>
      <c r="O55" s="96"/>
      <c r="P55" s="4"/>
    </row>
    <row r="56" spans="1:16" ht="15.75" thickBot="1" x14ac:dyDescent="0.3">
      <c r="A56" s="27" t="s">
        <v>36</v>
      </c>
      <c r="B56" s="63">
        <v>240</v>
      </c>
      <c r="C56" s="24"/>
      <c r="D56" s="24"/>
      <c r="E56" s="25"/>
      <c r="F56" s="3"/>
      <c r="G56" s="47" t="s">
        <v>38</v>
      </c>
      <c r="H56" s="42">
        <v>400</v>
      </c>
      <c r="I56" s="3"/>
      <c r="J56" s="3"/>
      <c r="K56" s="3"/>
      <c r="L56" s="3"/>
      <c r="M56" s="3"/>
      <c r="N56" s="3"/>
      <c r="O56" s="96"/>
      <c r="P56" s="4"/>
    </row>
    <row r="57" spans="1:16" x14ac:dyDescent="0.25">
      <c r="A57" s="46" t="s">
        <v>35</v>
      </c>
      <c r="B57" s="81">
        <f>B56*B12</f>
        <v>3600</v>
      </c>
      <c r="C57" s="24"/>
      <c r="D57" s="24"/>
      <c r="E57" s="25"/>
      <c r="F57" s="3"/>
      <c r="G57" s="47" t="s">
        <v>39</v>
      </c>
      <c r="H57" s="42">
        <v>500</v>
      </c>
      <c r="I57" s="3"/>
      <c r="J57" s="3"/>
      <c r="K57" s="3"/>
      <c r="L57" s="3"/>
      <c r="M57" s="3"/>
      <c r="N57" s="3"/>
      <c r="O57" s="96"/>
      <c r="P57" s="4"/>
    </row>
    <row r="58" spans="1:16" ht="15.75" thickBot="1" x14ac:dyDescent="0.3">
      <c r="A58" s="46" t="s">
        <v>42</v>
      </c>
      <c r="B58" s="80" t="str">
        <f>IF(B12&lt;16,G56,IF((B12&lt;27),G57,IF(B12&lt;52,G58," ")))</f>
        <v>16 Sitzer</v>
      </c>
      <c r="C58" s="24"/>
      <c r="D58" s="24"/>
      <c r="E58" s="25"/>
      <c r="F58" s="3"/>
      <c r="G58" s="48" t="s">
        <v>41</v>
      </c>
      <c r="H58" s="49">
        <v>600</v>
      </c>
      <c r="I58" s="3"/>
      <c r="J58" s="3"/>
      <c r="K58" s="3"/>
      <c r="L58" s="3"/>
      <c r="M58" s="3"/>
      <c r="N58" s="3"/>
      <c r="O58" s="96"/>
      <c r="P58" s="4"/>
    </row>
    <row r="59" spans="1:16" ht="15.75" thickBot="1" x14ac:dyDescent="0.3">
      <c r="A59" s="46" t="s">
        <v>45</v>
      </c>
      <c r="B59" s="82">
        <f>IF(B58=G56,H56,IF(B58=G57,H57,IF(B58=G58,H58," ")))</f>
        <v>400</v>
      </c>
      <c r="C59" s="24"/>
      <c r="D59" s="24"/>
      <c r="E59" s="25"/>
      <c r="F59" s="3"/>
      <c r="G59" s="50" t="s">
        <v>48</v>
      </c>
      <c r="H59" s="51">
        <v>40</v>
      </c>
      <c r="I59" s="3"/>
      <c r="J59" s="3"/>
      <c r="K59" s="3"/>
      <c r="L59" s="3"/>
      <c r="M59" s="3"/>
      <c r="N59" s="3"/>
      <c r="O59" s="96"/>
      <c r="P59" s="4"/>
    </row>
    <row r="60" spans="1:16" ht="15.75" thickBot="1" x14ac:dyDescent="0.3">
      <c r="A60" s="43" t="s">
        <v>47</v>
      </c>
      <c r="B60" s="84">
        <f>B10</f>
        <v>7</v>
      </c>
      <c r="C60" s="24"/>
      <c r="D60" s="24"/>
      <c r="E60" s="25"/>
      <c r="F60" s="3"/>
      <c r="G60" s="48" t="s">
        <v>49</v>
      </c>
      <c r="H60" s="49">
        <v>30</v>
      </c>
      <c r="I60" s="3"/>
      <c r="J60" s="3"/>
      <c r="K60" s="3"/>
      <c r="L60" s="3"/>
      <c r="M60" s="3"/>
      <c r="N60" s="3"/>
      <c r="O60" s="96"/>
      <c r="P60" s="4"/>
    </row>
    <row r="61" spans="1:16" x14ac:dyDescent="0.25">
      <c r="A61" s="46" t="s">
        <v>46</v>
      </c>
      <c r="B61" s="83">
        <f>(B60-1)*(H59+H60)</f>
        <v>420</v>
      </c>
      <c r="C61" s="24"/>
      <c r="D61" s="24"/>
      <c r="E61" s="25"/>
      <c r="F61" s="3"/>
      <c r="G61" s="3"/>
      <c r="H61" s="3"/>
      <c r="I61" s="3"/>
      <c r="J61" s="3"/>
      <c r="K61" s="3"/>
      <c r="L61" s="3"/>
      <c r="M61" s="3"/>
      <c r="N61" s="3"/>
      <c r="O61" s="96"/>
      <c r="P61" s="4"/>
    </row>
    <row r="62" spans="1:16" x14ac:dyDescent="0.25">
      <c r="A62" s="46" t="s">
        <v>50</v>
      </c>
      <c r="B62" s="76">
        <f>((B60*B59)+B61)</f>
        <v>3220</v>
      </c>
      <c r="C62" s="24"/>
      <c r="D62" s="24"/>
      <c r="E62" s="25"/>
      <c r="F62" s="3"/>
      <c r="G62" s="3"/>
      <c r="H62" s="3"/>
      <c r="I62" s="3"/>
      <c r="J62" s="3"/>
      <c r="K62" s="3"/>
      <c r="L62" s="3"/>
      <c r="M62" s="3"/>
      <c r="N62" s="3"/>
      <c r="O62" s="96"/>
      <c r="P62" s="4"/>
    </row>
    <row r="63" spans="1:16" x14ac:dyDescent="0.25">
      <c r="A63" s="23"/>
      <c r="B63" s="24"/>
      <c r="C63" s="24"/>
      <c r="D63" s="24"/>
      <c r="E63" s="25"/>
      <c r="F63" s="3"/>
      <c r="G63" s="3"/>
      <c r="H63" s="3"/>
      <c r="I63" s="3"/>
      <c r="J63" s="3"/>
      <c r="K63" s="3"/>
      <c r="L63" s="3"/>
      <c r="M63" s="3"/>
      <c r="N63" s="3"/>
      <c r="O63" s="96"/>
      <c r="P63" s="4"/>
    </row>
    <row r="64" spans="1:16" ht="30.75" x14ac:dyDescent="0.25">
      <c r="A64" s="38" t="s">
        <v>51</v>
      </c>
      <c r="B64" s="76">
        <f>B62+B57</f>
        <v>6820</v>
      </c>
      <c r="C64" s="24"/>
      <c r="D64" s="24"/>
      <c r="E64" s="25"/>
      <c r="F64" s="3"/>
      <c r="G64" s="3"/>
      <c r="H64" s="3"/>
      <c r="I64" s="3"/>
      <c r="J64" s="3"/>
      <c r="K64" s="3"/>
      <c r="L64" s="3"/>
      <c r="M64" s="3"/>
      <c r="N64" s="3"/>
      <c r="O64" s="96"/>
      <c r="P64" s="4"/>
    </row>
    <row r="65" spans="1:16" ht="15.75" thickBot="1" x14ac:dyDescent="0.3">
      <c r="A65" s="23"/>
      <c r="B65" s="24"/>
      <c r="C65" s="24"/>
      <c r="D65" s="24"/>
      <c r="E65" s="25"/>
      <c r="F65" s="3"/>
      <c r="G65" s="3"/>
      <c r="H65" s="3"/>
      <c r="I65" s="3"/>
      <c r="J65" s="3"/>
      <c r="K65" s="3"/>
      <c r="L65" s="3"/>
      <c r="M65" s="3"/>
      <c r="N65" s="3"/>
      <c r="O65" s="96"/>
      <c r="P65" s="4"/>
    </row>
    <row r="66" spans="1:16" ht="32.25" thickBot="1" x14ac:dyDescent="0.4">
      <c r="A66" s="38" t="s">
        <v>31</v>
      </c>
      <c r="B66" s="7">
        <f>B64/B12</f>
        <v>454.66666666666669</v>
      </c>
      <c r="C66" s="24"/>
      <c r="D66" s="24"/>
      <c r="E66" s="25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</row>
    <row r="67" spans="1:16" x14ac:dyDescent="0.25">
      <c r="A67" s="23"/>
      <c r="B67" s="24"/>
      <c r="C67" s="24"/>
      <c r="D67" s="24"/>
      <c r="E67" s="25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</row>
    <row r="68" spans="1:16" ht="15.75" thickBot="1" x14ac:dyDescent="0.3">
      <c r="A68" s="30"/>
      <c r="B68" s="32"/>
      <c r="C68" s="32"/>
      <c r="D68" s="32"/>
      <c r="E68" s="33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</row>
    <row r="69" spans="1:16" ht="15.75" thickBot="1" x14ac:dyDescent="0.3">
      <c r="A69" s="6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</row>
    <row r="70" spans="1:16" ht="15.75" thickBot="1" x14ac:dyDescent="0.3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</row>
    <row r="71" spans="1:16" ht="15.75" thickBot="1" x14ac:dyDescent="0.3">
      <c r="A71" s="65"/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ht="18.75" x14ac:dyDescent="0.3">
      <c r="A72" s="34" t="s">
        <v>54</v>
      </c>
      <c r="B72" s="35"/>
      <c r="C72" s="21"/>
      <c r="D72" s="21"/>
      <c r="E72" s="22"/>
      <c r="F72" s="3"/>
      <c r="G72" s="34" t="s">
        <v>66</v>
      </c>
      <c r="H72" s="40"/>
      <c r="I72" s="3"/>
      <c r="J72" s="3"/>
      <c r="K72" s="3"/>
      <c r="L72" s="3"/>
      <c r="M72" s="3"/>
      <c r="N72" s="3"/>
      <c r="O72" s="97" t="s">
        <v>99</v>
      </c>
      <c r="P72" s="4"/>
    </row>
    <row r="73" spans="1:16" ht="15.75" thickBot="1" x14ac:dyDescent="0.3">
      <c r="A73" s="23"/>
      <c r="B73" s="36"/>
      <c r="C73" s="24"/>
      <c r="D73" s="24"/>
      <c r="E73" s="25"/>
      <c r="F73" s="3"/>
      <c r="G73" s="23"/>
      <c r="H73" s="41"/>
      <c r="I73" s="3"/>
      <c r="J73" s="3"/>
      <c r="K73" s="3"/>
      <c r="L73" s="3"/>
      <c r="M73" s="3"/>
      <c r="N73" s="3"/>
      <c r="O73" s="98"/>
      <c r="P73" s="4"/>
    </row>
    <row r="74" spans="1:16" ht="30.75" thickBot="1" x14ac:dyDescent="0.3">
      <c r="A74" s="37" t="s">
        <v>59</v>
      </c>
      <c r="B74" s="63">
        <v>21</v>
      </c>
      <c r="C74" s="24"/>
      <c r="D74" s="24"/>
      <c r="E74" s="25"/>
      <c r="F74" s="3"/>
      <c r="G74" s="23" t="s">
        <v>67</v>
      </c>
      <c r="H74" s="63">
        <v>8</v>
      </c>
      <c r="I74" s="3"/>
      <c r="J74" s="3"/>
      <c r="K74" s="3"/>
      <c r="L74" s="3"/>
      <c r="M74" s="3"/>
      <c r="N74" s="3"/>
      <c r="O74" s="98"/>
      <c r="P74" s="4"/>
    </row>
    <row r="75" spans="1:16" ht="30.75" thickBot="1" x14ac:dyDescent="0.3">
      <c r="A75" s="37" t="s">
        <v>60</v>
      </c>
      <c r="B75" s="63">
        <v>38</v>
      </c>
      <c r="C75" s="24"/>
      <c r="D75" s="24"/>
      <c r="E75" s="25"/>
      <c r="F75" s="3"/>
      <c r="G75" s="23" t="s">
        <v>68</v>
      </c>
      <c r="H75" s="63">
        <v>5</v>
      </c>
      <c r="I75" s="3"/>
      <c r="J75" s="3"/>
      <c r="K75" s="3"/>
      <c r="L75" s="3"/>
      <c r="M75" s="3"/>
      <c r="N75" s="3"/>
      <c r="O75" s="98"/>
      <c r="P75" s="4"/>
    </row>
    <row r="76" spans="1:16" ht="30.75" thickBot="1" x14ac:dyDescent="0.3">
      <c r="A76" s="37" t="s">
        <v>61</v>
      </c>
      <c r="B76" s="63">
        <v>25</v>
      </c>
      <c r="C76" s="24"/>
      <c r="D76" s="24"/>
      <c r="E76" s="25"/>
      <c r="F76" s="3"/>
      <c r="G76" s="23" t="s">
        <v>71</v>
      </c>
      <c r="H76" s="83">
        <f>H74*B10</f>
        <v>56</v>
      </c>
      <c r="I76" s="3"/>
      <c r="J76" s="3"/>
      <c r="K76" s="3"/>
      <c r="L76" s="3"/>
      <c r="M76" s="3"/>
      <c r="N76" s="3"/>
      <c r="O76" s="98"/>
      <c r="P76" s="4"/>
    </row>
    <row r="77" spans="1:16" x14ac:dyDescent="0.25">
      <c r="A77" s="23"/>
      <c r="B77" s="36"/>
      <c r="C77" s="24"/>
      <c r="D77" s="24"/>
      <c r="E77" s="25"/>
      <c r="F77" s="3"/>
      <c r="G77" s="23" t="s">
        <v>72</v>
      </c>
      <c r="H77" s="78">
        <f>H75*B10</f>
        <v>35</v>
      </c>
      <c r="I77" s="3"/>
      <c r="J77" s="3"/>
      <c r="K77" s="3"/>
      <c r="L77" s="3"/>
      <c r="M77" s="3"/>
      <c r="N77" s="3"/>
      <c r="O77" s="98"/>
      <c r="P77" s="4"/>
    </row>
    <row r="78" spans="1:16" x14ac:dyDescent="0.25">
      <c r="A78" s="37" t="s">
        <v>62</v>
      </c>
      <c r="B78" s="78">
        <f>((B12-B13-B14)*B9)*B74</f>
        <v>1638</v>
      </c>
      <c r="C78" s="24"/>
      <c r="D78" s="24"/>
      <c r="E78" s="25"/>
      <c r="F78" s="3"/>
      <c r="G78" s="23" t="s">
        <v>69</v>
      </c>
      <c r="H78" s="76">
        <f>H76*B12</f>
        <v>840</v>
      </c>
      <c r="I78" s="3"/>
      <c r="J78" s="3"/>
      <c r="K78" s="3"/>
      <c r="L78" s="3"/>
      <c r="M78" s="3"/>
      <c r="N78" s="3"/>
      <c r="O78" s="98"/>
      <c r="P78" s="4"/>
    </row>
    <row r="79" spans="1:16" x14ac:dyDescent="0.25">
      <c r="A79" s="37" t="s">
        <v>63</v>
      </c>
      <c r="B79" s="78">
        <f>B75*B9*B13</f>
        <v>456</v>
      </c>
      <c r="C79" s="24"/>
      <c r="D79" s="24"/>
      <c r="E79" s="25"/>
      <c r="F79" s="3"/>
      <c r="G79" s="23" t="s">
        <v>70</v>
      </c>
      <c r="H79" s="76">
        <f>H77*B12</f>
        <v>525</v>
      </c>
      <c r="I79" s="3"/>
      <c r="J79" s="3"/>
      <c r="K79" s="3"/>
      <c r="L79" s="3"/>
      <c r="M79" s="3"/>
      <c r="N79" s="3"/>
      <c r="O79" s="98"/>
      <c r="P79" s="4"/>
    </row>
    <row r="80" spans="1:16" ht="15.75" thickBot="1" x14ac:dyDescent="0.3">
      <c r="A80" s="37" t="s">
        <v>64</v>
      </c>
      <c r="B80" s="82">
        <f>B76*B14*B9</f>
        <v>0</v>
      </c>
      <c r="C80" s="24"/>
      <c r="D80" s="24"/>
      <c r="E80" s="25"/>
      <c r="F80" s="3"/>
      <c r="G80" s="23"/>
      <c r="H80" s="42"/>
      <c r="I80" s="3"/>
      <c r="J80" s="3"/>
      <c r="K80" s="3"/>
      <c r="L80" s="3"/>
      <c r="M80" s="3"/>
      <c r="N80" s="3"/>
      <c r="O80" s="98"/>
      <c r="P80" s="4"/>
    </row>
    <row r="81" spans="1:16" ht="21.75" thickBot="1" x14ac:dyDescent="0.4">
      <c r="A81" s="38" t="s">
        <v>65</v>
      </c>
      <c r="B81" s="7">
        <f>SUM(B78:B80)</f>
        <v>2094</v>
      </c>
      <c r="C81" s="24"/>
      <c r="D81" s="24"/>
      <c r="E81" s="25"/>
      <c r="F81" s="3"/>
      <c r="G81" s="43" t="s">
        <v>73</v>
      </c>
      <c r="H81" s="7">
        <f>H79+H78</f>
        <v>1365</v>
      </c>
      <c r="I81" s="3"/>
      <c r="J81" s="3"/>
      <c r="K81" s="3"/>
      <c r="L81" s="3"/>
      <c r="M81" s="3"/>
      <c r="N81" s="3"/>
      <c r="O81" s="98"/>
      <c r="P81" s="4"/>
    </row>
    <row r="82" spans="1:16" ht="15.75" thickBot="1" x14ac:dyDescent="0.3">
      <c r="A82" s="30"/>
      <c r="B82" s="39"/>
      <c r="C82" s="32"/>
      <c r="D82" s="32"/>
      <c r="E82" s="33"/>
      <c r="F82" s="3"/>
      <c r="G82" s="30"/>
      <c r="H82" s="44"/>
      <c r="I82" s="3"/>
      <c r="J82" s="3"/>
      <c r="K82" s="3"/>
      <c r="L82" s="3"/>
      <c r="M82" s="3"/>
      <c r="N82" s="3"/>
      <c r="O82" s="98"/>
      <c r="P82" s="4"/>
    </row>
    <row r="83" spans="1:16" ht="15.75" thickBot="1" x14ac:dyDescent="0.3">
      <c r="A83" s="65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1:16" ht="15.75" thickBot="1" x14ac:dyDescent="0.3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</row>
    <row r="85" spans="1:16" ht="15.75" thickBot="1" x14ac:dyDescent="0.3">
      <c r="A85" s="6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ht="26.25" x14ac:dyDescent="0.4">
      <c r="A86" s="20" t="s">
        <v>74</v>
      </c>
      <c r="B86" s="21"/>
      <c r="C86" s="21"/>
      <c r="D86" s="21"/>
      <c r="E86" s="21"/>
      <c r="F86" s="21"/>
      <c r="G86" s="21"/>
      <c r="H86" s="22"/>
      <c r="I86" s="3"/>
      <c r="J86" s="3"/>
      <c r="K86" s="3"/>
      <c r="L86" s="3"/>
      <c r="M86" s="3"/>
      <c r="N86" s="3"/>
      <c r="O86" s="3"/>
      <c r="P86" s="4"/>
    </row>
    <row r="87" spans="1:16" x14ac:dyDescent="0.25">
      <c r="A87" s="47" t="s">
        <v>83</v>
      </c>
      <c r="B87" s="24">
        <f>B7</f>
        <v>42546</v>
      </c>
      <c r="C87" s="52" t="s">
        <v>84</v>
      </c>
      <c r="D87" s="24">
        <f>B8</f>
        <v>42552</v>
      </c>
      <c r="E87" s="52" t="s">
        <v>85</v>
      </c>
      <c r="F87" s="36">
        <f>B12</f>
        <v>15</v>
      </c>
      <c r="G87" s="24" t="s">
        <v>86</v>
      </c>
      <c r="H87" s="60">
        <f>B15</f>
        <v>0</v>
      </c>
      <c r="I87" s="3"/>
      <c r="J87" s="3"/>
      <c r="K87" s="3"/>
      <c r="L87" s="3"/>
      <c r="M87" s="3"/>
      <c r="N87" s="3"/>
      <c r="O87" s="97" t="s">
        <v>100</v>
      </c>
      <c r="P87" s="4"/>
    </row>
    <row r="88" spans="1:16" ht="18.75" x14ac:dyDescent="0.3">
      <c r="A88" s="26" t="s">
        <v>76</v>
      </c>
      <c r="B88" s="24"/>
      <c r="C88" s="24"/>
      <c r="D88" s="24"/>
      <c r="E88" s="24"/>
      <c r="F88" s="24"/>
      <c r="G88" s="24"/>
      <c r="H88" s="25"/>
      <c r="I88" s="3"/>
      <c r="J88" s="3"/>
      <c r="K88" s="3"/>
      <c r="L88" s="3"/>
      <c r="M88" s="3"/>
      <c r="N88" s="3"/>
      <c r="O88" s="99"/>
      <c r="P88" s="4"/>
    </row>
    <row r="89" spans="1:16" x14ac:dyDescent="0.25">
      <c r="A89" s="23"/>
      <c r="B89" s="24"/>
      <c r="C89" s="24"/>
      <c r="D89" s="24"/>
      <c r="E89" s="24"/>
      <c r="F89" s="24"/>
      <c r="G89" s="24"/>
      <c r="H89" s="25"/>
      <c r="I89" s="3"/>
      <c r="J89" s="3"/>
      <c r="K89" s="3"/>
      <c r="L89" s="3"/>
      <c r="M89" s="3"/>
      <c r="N89" s="3"/>
      <c r="O89" s="99"/>
      <c r="P89" s="4"/>
    </row>
    <row r="90" spans="1:16" ht="15.75" thickBot="1" x14ac:dyDescent="0.3">
      <c r="A90" s="27" t="s">
        <v>77</v>
      </c>
      <c r="B90" s="28">
        <f>B81+H81+B43</f>
        <v>6590.2</v>
      </c>
      <c r="C90" s="24"/>
      <c r="D90" s="24"/>
      <c r="E90" s="24"/>
      <c r="F90" s="24"/>
      <c r="G90" s="24"/>
      <c r="H90" s="25"/>
      <c r="I90" s="3"/>
      <c r="J90" s="3"/>
      <c r="K90" s="3"/>
      <c r="L90" s="3"/>
      <c r="M90" s="3"/>
      <c r="N90" s="3"/>
      <c r="O90" s="99"/>
      <c r="P90" s="4"/>
    </row>
    <row r="91" spans="1:16" ht="21.75" thickBot="1" x14ac:dyDescent="0.4">
      <c r="A91" s="27" t="s">
        <v>80</v>
      </c>
      <c r="B91" s="7">
        <f>B90/(B12-B15)</f>
        <v>439.34666666666664</v>
      </c>
      <c r="C91" s="24"/>
      <c r="D91" s="24"/>
      <c r="E91" s="24"/>
      <c r="F91" s="24"/>
      <c r="G91" s="24"/>
      <c r="H91" s="25"/>
      <c r="I91" s="3"/>
      <c r="J91" s="3"/>
      <c r="K91" s="3"/>
      <c r="L91" s="3"/>
      <c r="M91" s="3"/>
      <c r="N91" s="3"/>
      <c r="O91" s="99"/>
      <c r="P91" s="4"/>
    </row>
    <row r="92" spans="1:16" x14ac:dyDescent="0.25">
      <c r="A92" s="23"/>
      <c r="B92" s="29"/>
      <c r="C92" s="24"/>
      <c r="D92" s="24"/>
      <c r="E92" s="24"/>
      <c r="F92" s="24"/>
      <c r="G92" s="24"/>
      <c r="H92" s="25"/>
      <c r="I92" s="3"/>
      <c r="J92" s="3"/>
      <c r="K92" s="3"/>
      <c r="L92" s="3"/>
      <c r="M92" s="3"/>
      <c r="N92" s="3"/>
      <c r="O92" s="99"/>
      <c r="P92" s="4"/>
    </row>
    <row r="93" spans="1:16" ht="18.75" x14ac:dyDescent="0.3">
      <c r="A93" s="26" t="s">
        <v>81</v>
      </c>
      <c r="B93" s="29"/>
      <c r="C93" s="24"/>
      <c r="D93" s="24"/>
      <c r="E93" s="24"/>
      <c r="F93" s="24"/>
      <c r="G93" s="24"/>
      <c r="H93" s="25"/>
      <c r="I93" s="3"/>
      <c r="J93" s="3"/>
      <c r="K93" s="3"/>
      <c r="L93" s="3"/>
      <c r="M93" s="3"/>
      <c r="N93" s="3"/>
      <c r="O93" s="99"/>
      <c r="P93" s="4"/>
    </row>
    <row r="94" spans="1:16" x14ac:dyDescent="0.25">
      <c r="A94" s="23"/>
      <c r="B94" s="29"/>
      <c r="C94" s="24"/>
      <c r="D94" s="24"/>
      <c r="E94" s="24"/>
      <c r="F94" s="24"/>
      <c r="G94" s="24"/>
      <c r="H94" s="25"/>
      <c r="I94" s="3"/>
      <c r="J94" s="3"/>
      <c r="K94" s="3"/>
      <c r="L94" s="3"/>
      <c r="M94" s="3"/>
      <c r="N94" s="3"/>
      <c r="O94" s="99"/>
      <c r="P94" s="4"/>
    </row>
    <row r="95" spans="1:16" ht="15.75" thickBot="1" x14ac:dyDescent="0.3">
      <c r="A95" s="27" t="s">
        <v>77</v>
      </c>
      <c r="B95" s="28">
        <f>B81+H81+H43</f>
        <v>7600.6</v>
      </c>
      <c r="C95" s="24"/>
      <c r="D95" s="24"/>
      <c r="E95" s="24"/>
      <c r="F95" s="24"/>
      <c r="G95" s="24"/>
      <c r="H95" s="25"/>
      <c r="I95" s="3"/>
      <c r="J95" s="3"/>
      <c r="K95" s="3"/>
      <c r="L95" s="3"/>
      <c r="M95" s="3"/>
      <c r="N95" s="3"/>
      <c r="O95" s="99"/>
      <c r="P95" s="4"/>
    </row>
    <row r="96" spans="1:16" ht="21.75" thickBot="1" x14ac:dyDescent="0.4">
      <c r="A96" s="27" t="s">
        <v>80</v>
      </c>
      <c r="B96" s="7">
        <f>B95/(B12-B15)</f>
        <v>506.70666666666671</v>
      </c>
      <c r="C96" s="24"/>
      <c r="D96" s="24"/>
      <c r="E96" s="24"/>
      <c r="F96" s="24"/>
      <c r="G96" s="24"/>
      <c r="H96" s="25"/>
      <c r="I96" s="3"/>
      <c r="J96" s="3"/>
      <c r="K96" s="3"/>
      <c r="L96" s="3"/>
      <c r="M96" s="3"/>
      <c r="N96" s="3"/>
      <c r="O96" s="99"/>
      <c r="P96" s="4"/>
    </row>
    <row r="97" spans="1:16" x14ac:dyDescent="0.25">
      <c r="A97" s="23"/>
      <c r="B97" s="29"/>
      <c r="C97" s="24"/>
      <c r="D97" s="24"/>
      <c r="E97" s="24"/>
      <c r="F97" s="24"/>
      <c r="G97" s="24"/>
      <c r="H97" s="25"/>
      <c r="I97" s="3"/>
      <c r="J97" s="3"/>
      <c r="K97" s="3"/>
      <c r="L97" s="3"/>
      <c r="M97" s="3"/>
      <c r="N97" s="3"/>
      <c r="O97" s="99"/>
      <c r="P97" s="4"/>
    </row>
    <row r="98" spans="1:16" ht="18.75" x14ac:dyDescent="0.3">
      <c r="A98" s="26" t="s">
        <v>82</v>
      </c>
      <c r="B98" s="29"/>
      <c r="C98" s="24"/>
      <c r="D98" s="24"/>
      <c r="E98" s="24"/>
      <c r="F98" s="24"/>
      <c r="G98" s="24"/>
      <c r="H98" s="25"/>
      <c r="I98" s="3"/>
      <c r="J98" s="3"/>
      <c r="K98" s="3"/>
      <c r="L98" s="3"/>
      <c r="M98" s="3"/>
      <c r="N98" s="3"/>
      <c r="O98" s="99"/>
      <c r="P98" s="4"/>
    </row>
    <row r="99" spans="1:16" x14ac:dyDescent="0.25">
      <c r="A99" s="23"/>
      <c r="B99" s="29"/>
      <c r="C99" s="24"/>
      <c r="D99" s="24"/>
      <c r="E99" s="24"/>
      <c r="F99" s="24"/>
      <c r="G99" s="24"/>
      <c r="H99" s="25"/>
      <c r="I99" s="3"/>
      <c r="J99" s="3"/>
      <c r="K99" s="3"/>
      <c r="L99" s="3"/>
      <c r="M99" s="3"/>
      <c r="N99" s="3"/>
      <c r="O99" s="99"/>
      <c r="P99" s="4"/>
    </row>
    <row r="100" spans="1:16" ht="15.75" thickBot="1" x14ac:dyDescent="0.3">
      <c r="A100" s="27" t="s">
        <v>77</v>
      </c>
      <c r="B100" s="28">
        <f>B81+H81+B64</f>
        <v>10279</v>
      </c>
      <c r="C100" s="24"/>
      <c r="D100" s="24"/>
      <c r="E100" s="24"/>
      <c r="F100" s="24"/>
      <c r="G100" s="24"/>
      <c r="H100" s="25"/>
      <c r="I100" s="3"/>
      <c r="J100" s="3"/>
      <c r="K100" s="3"/>
      <c r="L100" s="3"/>
      <c r="M100" s="3"/>
      <c r="N100" s="3"/>
      <c r="O100" s="99"/>
      <c r="P100" s="4"/>
    </row>
    <row r="101" spans="1:16" ht="21.75" thickBot="1" x14ac:dyDescent="0.4">
      <c r="A101" s="27" t="s">
        <v>80</v>
      </c>
      <c r="B101" s="7">
        <f>B100/(B12-B15)</f>
        <v>685.26666666666665</v>
      </c>
      <c r="C101" s="24"/>
      <c r="D101" s="24"/>
      <c r="E101" s="24"/>
      <c r="F101" s="24"/>
      <c r="G101" s="24"/>
      <c r="H101" s="25"/>
      <c r="I101" s="3"/>
      <c r="J101" s="3"/>
      <c r="K101" s="3"/>
      <c r="L101" s="3"/>
      <c r="M101" s="3"/>
      <c r="N101" s="3"/>
      <c r="O101" s="99"/>
      <c r="P101" s="4"/>
    </row>
    <row r="102" spans="1:16" ht="15.75" thickBot="1" x14ac:dyDescent="0.3">
      <c r="A102" s="30"/>
      <c r="B102" s="31"/>
      <c r="C102" s="32"/>
      <c r="D102" s="32"/>
      <c r="E102" s="32"/>
      <c r="F102" s="32"/>
      <c r="G102" s="32"/>
      <c r="H102" s="33"/>
      <c r="I102" s="3"/>
      <c r="J102" s="3"/>
      <c r="K102" s="3"/>
      <c r="L102" s="3"/>
      <c r="M102" s="3"/>
      <c r="N102" s="3"/>
      <c r="O102" s="99"/>
      <c r="P102" s="4"/>
    </row>
    <row r="103" spans="1:16" x14ac:dyDescent="0.25">
      <c r="A103" s="65"/>
      <c r="B103" s="6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00"/>
      <c r="P103" s="4"/>
    </row>
    <row r="104" spans="1:16" x14ac:dyDescent="0.25">
      <c r="A104" s="65"/>
      <c r="B104" s="6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00"/>
      <c r="P104" s="4"/>
    </row>
    <row r="105" spans="1:16" x14ac:dyDescent="0.25">
      <c r="A105" s="65"/>
      <c r="B105" s="6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01"/>
      <c r="P105" s="4"/>
    </row>
    <row r="106" spans="1:16" x14ac:dyDescent="0.25">
      <c r="A106" s="65"/>
      <c r="B106" s="6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1"/>
      <c r="P106" s="4"/>
    </row>
    <row r="107" spans="1:16" ht="15.75" thickBot="1" x14ac:dyDescent="0.3">
      <c r="A107" s="70"/>
      <c r="B107" s="7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93"/>
    </row>
    <row r="108" spans="1:16" x14ac:dyDescent="0.25">
      <c r="B108" s="10"/>
    </row>
    <row r="109" spans="1:16" x14ac:dyDescent="0.25">
      <c r="B109" s="10"/>
    </row>
    <row r="110" spans="1:16" x14ac:dyDescent="0.25">
      <c r="B110" s="10"/>
    </row>
    <row r="111" spans="1:16" x14ac:dyDescent="0.25">
      <c r="B111" s="10"/>
    </row>
    <row r="112" spans="1:16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9"/>
    </row>
    <row r="196" spans="2:2" x14ac:dyDescent="0.25">
      <c r="B196" s="9"/>
    </row>
    <row r="197" spans="2:2" x14ac:dyDescent="0.25">
      <c r="B197" s="9"/>
    </row>
    <row r="198" spans="2:2" x14ac:dyDescent="0.25">
      <c r="B198" s="9"/>
    </row>
    <row r="199" spans="2:2" x14ac:dyDescent="0.25">
      <c r="B199" s="9"/>
    </row>
    <row r="200" spans="2:2" x14ac:dyDescent="0.25">
      <c r="B200" s="9"/>
    </row>
    <row r="201" spans="2:2" x14ac:dyDescent="0.25">
      <c r="B201" s="9"/>
    </row>
    <row r="202" spans="2:2" x14ac:dyDescent="0.25">
      <c r="B202" s="9"/>
    </row>
    <row r="203" spans="2:2" x14ac:dyDescent="0.25">
      <c r="B203" s="9"/>
    </row>
    <row r="204" spans="2:2" x14ac:dyDescent="0.25">
      <c r="B204" s="9"/>
    </row>
    <row r="205" spans="2:2" x14ac:dyDescent="0.25">
      <c r="B205" s="9"/>
    </row>
    <row r="206" spans="2:2" x14ac:dyDescent="0.25">
      <c r="B206" s="9"/>
    </row>
    <row r="207" spans="2:2" x14ac:dyDescent="0.25">
      <c r="B207" s="9"/>
    </row>
    <row r="208" spans="2:2" x14ac:dyDescent="0.25">
      <c r="B208" s="9"/>
    </row>
    <row r="209" spans="2:2" x14ac:dyDescent="0.25">
      <c r="B209" s="9"/>
    </row>
    <row r="210" spans="2:2" x14ac:dyDescent="0.25">
      <c r="B210" s="9"/>
    </row>
    <row r="211" spans="2:2" x14ac:dyDescent="0.25">
      <c r="B211" s="9"/>
    </row>
    <row r="212" spans="2:2" x14ac:dyDescent="0.25">
      <c r="B212" s="9"/>
    </row>
    <row r="213" spans="2:2" x14ac:dyDescent="0.25">
      <c r="B213" s="9"/>
    </row>
    <row r="214" spans="2:2" x14ac:dyDescent="0.25">
      <c r="B214" s="9"/>
    </row>
    <row r="215" spans="2:2" x14ac:dyDescent="0.25">
      <c r="B215" s="9"/>
    </row>
    <row r="216" spans="2:2" x14ac:dyDescent="0.25">
      <c r="B216" s="9"/>
    </row>
    <row r="217" spans="2:2" x14ac:dyDescent="0.25">
      <c r="B217" s="9"/>
    </row>
    <row r="218" spans="2:2" x14ac:dyDescent="0.25">
      <c r="B218" s="9"/>
    </row>
    <row r="219" spans="2:2" x14ac:dyDescent="0.25">
      <c r="B219" s="9"/>
    </row>
    <row r="220" spans="2:2" x14ac:dyDescent="0.25">
      <c r="B220" s="9"/>
    </row>
    <row r="221" spans="2:2" x14ac:dyDescent="0.25">
      <c r="B221" s="9"/>
    </row>
    <row r="222" spans="2:2" x14ac:dyDescent="0.25">
      <c r="B222" s="9"/>
    </row>
    <row r="223" spans="2:2" x14ac:dyDescent="0.25">
      <c r="B223" s="9"/>
    </row>
    <row r="224" spans="2:2" x14ac:dyDescent="0.25">
      <c r="B224" s="9"/>
    </row>
    <row r="225" spans="2:2" x14ac:dyDescent="0.25">
      <c r="B225" s="9"/>
    </row>
    <row r="226" spans="2:2" x14ac:dyDescent="0.25">
      <c r="B226" s="9"/>
    </row>
    <row r="227" spans="2:2" x14ac:dyDescent="0.25">
      <c r="B227" s="9"/>
    </row>
    <row r="228" spans="2:2" x14ac:dyDescent="0.25">
      <c r="B228" s="9"/>
    </row>
    <row r="229" spans="2:2" x14ac:dyDescent="0.25">
      <c r="B229" s="9"/>
    </row>
    <row r="230" spans="2:2" x14ac:dyDescent="0.25">
      <c r="B230" s="9"/>
    </row>
    <row r="231" spans="2:2" x14ac:dyDescent="0.25">
      <c r="B231" s="9"/>
    </row>
    <row r="232" spans="2:2" x14ac:dyDescent="0.25">
      <c r="B232" s="9"/>
    </row>
    <row r="233" spans="2:2" x14ac:dyDescent="0.25">
      <c r="B233" s="9"/>
    </row>
  </sheetData>
  <sheetProtection password="C48A" sheet="1" objects="1" scenarios="1" selectLockedCells="1"/>
  <mergeCells count="16">
    <mergeCell ref="A55:B55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O19:O65"/>
    <mergeCell ref="O72:O82"/>
    <mergeCell ref="O87:O106"/>
    <mergeCell ref="F11:N11"/>
    <mergeCell ref="F12:N12"/>
    <mergeCell ref="F13:N13"/>
  </mergeCells>
  <pageMargins left="0.7" right="0.7" top="0.78740157499999996" bottom="0.78740157499999996" header="0.3" footer="0.3"/>
  <pageSetup paperSize="8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Skudelny</dc:creator>
  <cp:lastModifiedBy>Peter Skudelny</cp:lastModifiedBy>
  <cp:lastPrinted>2015-11-30T17:19:43Z</cp:lastPrinted>
  <dcterms:created xsi:type="dcterms:W3CDTF">2015-11-27T14:19:37Z</dcterms:created>
  <dcterms:modified xsi:type="dcterms:W3CDTF">2015-12-01T09:50:36Z</dcterms:modified>
</cp:coreProperties>
</file>